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l\Documents\2025\Stavby\Hluky\"/>
    </mc:Choice>
  </mc:AlternateContent>
  <bookViews>
    <workbookView xWindow="23880" yWindow="-14640" windowWidth="38640" windowHeight="21240"/>
  </bookViews>
  <sheets>
    <sheet name="List1" sheetId="1" r:id="rId1"/>
  </sheets>
  <definedNames>
    <definedName name="_xlnm.Print_Area" localSheetId="0">List1!$A$1:$X$48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3" i="1" l="1"/>
  <c r="X45" i="1"/>
  <c r="X44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K46" i="1" l="1"/>
  <c r="P43" i="1"/>
  <c r="P41" i="1"/>
  <c r="P35" i="1"/>
  <c r="P39" i="1"/>
  <c r="P37" i="1"/>
  <c r="P32" i="1"/>
  <c r="P33" i="1"/>
  <c r="P31" i="1"/>
  <c r="P30" i="1"/>
  <c r="P28" i="1"/>
  <c r="P27" i="1"/>
  <c r="P26" i="1"/>
  <c r="P25" i="1"/>
  <c r="P24" i="1"/>
  <c r="P22" i="1"/>
  <c r="P23" i="1"/>
  <c r="P21" i="1"/>
  <c r="P20" i="1"/>
  <c r="P18" i="1"/>
  <c r="P13" i="1"/>
  <c r="P40" i="1" l="1"/>
  <c r="P38" i="1"/>
  <c r="P36" i="1"/>
  <c r="P34" i="1"/>
  <c r="P29" i="1"/>
  <c r="P19" i="1" l="1"/>
  <c r="P17" i="1"/>
  <c r="P15" i="1"/>
  <c r="P16" i="1"/>
  <c r="P14" i="1"/>
  <c r="P12" i="1"/>
  <c r="P11" i="1"/>
  <c r="P10" i="1"/>
  <c r="P9" i="1"/>
  <c r="V38" i="1" l="1"/>
  <c r="V36" i="1"/>
  <c r="V34" i="1"/>
  <c r="V29" i="1"/>
  <c r="V22" i="1"/>
  <c r="V19" i="1"/>
  <c r="V17" i="1"/>
  <c r="V15" i="1"/>
  <c r="V14" i="1"/>
  <c r="V12" i="1"/>
  <c r="V10" i="1" l="1"/>
  <c r="X46" i="1" l="1"/>
  <c r="V40" i="1" l="1"/>
  <c r="V9" i="1"/>
</calcChain>
</file>

<file path=xl/sharedStrings.xml><?xml version="1.0" encoding="utf-8"?>
<sst xmlns="http://schemas.openxmlformats.org/spreadsheetml/2006/main" count="243" uniqueCount="73">
  <si>
    <t>Základní údaje</t>
  </si>
  <si>
    <t>Pasportizovaná  stávající okna</t>
  </si>
  <si>
    <t>Akustické požadavky</t>
  </si>
  <si>
    <t>Identif. objektu</t>
  </si>
  <si>
    <t>Komunikace č.</t>
  </si>
  <si>
    <t>Obec</t>
  </si>
  <si>
    <t>Ulice</t>
  </si>
  <si>
    <t>č.p/č.o</t>
  </si>
  <si>
    <t>Typ objektu</t>
  </si>
  <si>
    <t>Poloha fasády</t>
  </si>
  <si>
    <t>Počet oken celkem</t>
  </si>
  <si>
    <t>Rozměr oken</t>
  </si>
  <si>
    <t xml:space="preserve">Změřená - stávající </t>
  </si>
  <si>
    <t>Požadavek dle ČSN 730532 (laboratorní neprůzvučnost) + rezerva 2dB</t>
  </si>
  <si>
    <t>Rozdíl</t>
  </si>
  <si>
    <r>
      <t>R´</t>
    </r>
    <r>
      <rPr>
        <b/>
        <vertAlign val="subscript"/>
        <sz val="9"/>
        <rFont val="Arial"/>
        <family val="2"/>
        <charset val="238"/>
      </rPr>
      <t>w</t>
    </r>
  </si>
  <si>
    <r>
      <t>R</t>
    </r>
    <r>
      <rPr>
        <b/>
        <vertAlign val="subscript"/>
        <sz val="9"/>
        <rFont val="Arial"/>
        <family val="2"/>
        <charset val="238"/>
      </rPr>
      <t>wo</t>
    </r>
  </si>
  <si>
    <t>m</t>
  </si>
  <si>
    <t>dB</t>
  </si>
  <si>
    <t>bydlení</t>
  </si>
  <si>
    <t>x</t>
  </si>
  <si>
    <t>Počet místností celkem</t>
  </si>
  <si>
    <t>Objem místnosti</t>
  </si>
  <si>
    <t>Rozměr místnosti</t>
  </si>
  <si>
    <t>m3</t>
  </si>
  <si>
    <t xml:space="preserve">m </t>
  </si>
  <si>
    <t>Formulář pro rekapitulaci nabídkové ceny - Protihluková opatření 2024 - Realizace IPO - Velké Meziříčí</t>
  </si>
  <si>
    <t>II/602</t>
  </si>
  <si>
    <t>Velké Meziříčí</t>
  </si>
  <si>
    <t>Novosady</t>
  </si>
  <si>
    <t>1115/12</t>
  </si>
  <si>
    <t>Chráněná podlaží</t>
  </si>
  <si>
    <t>2.NP</t>
  </si>
  <si>
    <t>PCHÚ</t>
  </si>
  <si>
    <t>Památkově chráněné území - Městská památková zóna</t>
  </si>
  <si>
    <t>čelní</t>
  </si>
  <si>
    <t>1122/24</t>
  </si>
  <si>
    <t>1.NP</t>
  </si>
  <si>
    <t>1123/28</t>
  </si>
  <si>
    <t>96/48</t>
  </si>
  <si>
    <t>1189/17</t>
  </si>
  <si>
    <t>1181/25</t>
  </si>
  <si>
    <t>1178/29</t>
  </si>
  <si>
    <t>1891/43</t>
  </si>
  <si>
    <t>1249/115</t>
  </si>
  <si>
    <t>131/119</t>
  </si>
  <si>
    <t>Sokolovská</t>
  </si>
  <si>
    <t>785/44</t>
  </si>
  <si>
    <t>Karlov</t>
  </si>
  <si>
    <t>1469/14</t>
  </si>
  <si>
    <t>495/15</t>
  </si>
  <si>
    <t>Přímé nucené větrání akustickou štěrbinou v rámu okna</t>
  </si>
  <si>
    <t>Nabídková cena celkem (bez DPH)</t>
  </si>
  <si>
    <t>3.NP</t>
  </si>
  <si>
    <t xml:space="preserve">II/602 Velké Meziříčí - výměna oken </t>
  </si>
  <si>
    <t>Poznámka</t>
  </si>
  <si>
    <t>Požadavky na nová okna</t>
  </si>
  <si>
    <t>V roce 2018 vydáno ZS č.j. VÝST/64307/2018-volfo/7935/2018 ze dne 9. 7. 2018  k obnově fasády včetně nových oken - stále platné, tzn. nová okna zúžený euro profil, dvoukřídlá členěná na 6 tabulek (pevné příčky, né lepené), profilovaná klapačka, barva středně hnědá (dle nových dveří v přízemí), distanční rámeček v barvě rámu, parapet a okapnice plechové bez bočních plastových krytek natřené v barvě oken, při výměně nenarušovat vnější omítky, respektovat hloubku osazení.</t>
  </si>
  <si>
    <t>V roce 2023 vydáno ZS č.j. VÝST/64560/2023-volfo /12723/2023 ze dne 16. 11. 2023 k rekonstrukci domu včetně nových oken-stále platné, tzn. nová okna zúžený euro profil, bez zdobení, členění zachováno, barva středně hnědá, distanční rámeček v barvě rámu, parapet a okapnice plechové bez bočních plastových krytek natřené v barvě oken, zachovat hloubku osazení.</t>
  </si>
  <si>
    <t>Nová okna zúžený euro profil, zachovat členění i barevnost (pevné příčky, né lepené), profilovaná klapačka, distanční rámeček v barvě rámu, parapet a okapnice plechové bez bočních plastových krytek natřené v barvě oken, při výměně nenarušit vnější omítky včetně parapetní římsy, respektovat hloubku osazení.</t>
  </si>
  <si>
    <t>Nová okna zúžený euro profil, zachovat barevnost, nově členění dvoukřídelé bez dalšího dělení (netypický čtvercový tvar), profilovaná klapačka, distanční rámeček v barvě rámu, parapet a okapnice plechové bez bočních plastových krytek natřené v barvě oken, při výměně nenarušit vnější omítky, respektovat hloubku osazení.</t>
  </si>
  <si>
    <t>Nová okna zúžený euro profil, zachovat barevnost, nově členění dvoukřídelé se šesti tabulkami (pevné příčky), profilovaná klapačka, distanční rámeček v barvě rámu, parapet a okapnice plechové bez bočních plastových krytek natřené v barvě oken, při výměně nenarušit vnější omítky, respektovat hloubku osazení.</t>
  </si>
  <si>
    <t>Nová okna zúžený euro profil, zachovat členění (pevné příčky, né lepené), barevnost středně hnědá, profilovaná klapačka, distanční rámeček v barvě rámu, parapet a okapnice plechové bez bočních plastových krytek natřené v barvě oken, při výměně nenarušit vnější omítky a podokenní římsu.</t>
  </si>
  <si>
    <t>Nové okno 1 ks v 1.NP zúžený euro profil, členění, včetně způsobu otevírání a profilované klapačky, stejné jako u dochovaných oken v 2. NP, barva středně hnědá, distanční rámeček v barvě rámu, parapet a okapnice plechové bez bočních plastových krytek natřené v barvě oken, při výměně nenarušovat vnější omítky, respektovat hloubku osazení.</t>
  </si>
  <si>
    <t>V roce 2023 vydáno ZS č.j. VÝST/8026/2023-volfo /273/2023 ze dne 9. 2. 2023 k obnově stávajícíh oken v 2. NP-stále platné-stávající tři okna v patře budou očištěna a natřena akrylovou barvou v odstínu středně hnědá. Dožilé poškozené prvky výplní budou nahrazeny stejným prvkem, stejné profilace a materiálu, kování bude zachováno. Do vnějšího okna bude vloženo dvojsklo s distančním rámečkem v barvě rámu,  parapet a okapnice plechové bez bočních plastových krytek natřené v barvě oken, při výměně nenarušovat vnější omítky a podokenní římsu, respektovat hloubku osazení.</t>
  </si>
  <si>
    <t>Nová okna dřevěná zúžený euro profil, zachovat barevnost i členění, distanční rámeček v barvě rámu, parapet a okapnice plechové bez bočních plastových krytek natřené v barvě oken, při výměně nenarušit vnější omítky, respektovat hloubku osazení.</t>
  </si>
  <si>
    <t>Nová okna zúžený euro profil, členění, barevnost (slonová kost), způsobu otevírání (ventilačka + křídla/křídla) a jednoduché hladké provedení stejné jako u dochovaných oken z doby výstavby, distanční rámeček v barvě rámu, parapet a okapnice plechové bez bočních plastových krytek (okapnice barva oken, parapet barva pozink), při výměně nenarušovat vnější omítky, respektovat hloubku osazení.</t>
  </si>
  <si>
    <t>Nová okna zúžený euro profil, členění, barevnost (středně hnědá), způsobu otevírání (dvě křídla) a jednoduché hladké provedení stejné jako u stávajících oken, distanční rámeček v barvě rámu, parapet a okapnice plechové bez bočních plastových kryteks nátěrem v bravě oken, při výměně nenarušovat vnější omítky, respektovat hloubku osazení.</t>
  </si>
  <si>
    <t>není v PCHÚ, plastová, barva hnědá a bílá, dělení viz. fotodokumentace ID 324</t>
  </si>
  <si>
    <t>není v PCHÚ, plastová, barva bílá, dělení viz. fotodokumentace ID 348</t>
  </si>
  <si>
    <t>není v PCHÚ, plastová, barva hnědá, dělení viz. fotodokumentace ID 390</t>
  </si>
  <si>
    <t>Cena celkem bez DPH</t>
  </si>
  <si>
    <t>Cena výměny okna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</si>
</sst>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bscript"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9"/>
      </right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thin">
        <color indexed="9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05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6" fillId="3" borderId="12" xfId="2" applyFont="1" applyFill="1" applyBorder="1" applyAlignment="1">
      <alignment horizontal="center" vertical="center" wrapText="1"/>
    </xf>
    <xf numFmtId="0" fontId="6" fillId="3" borderId="27" xfId="2" applyFont="1" applyFill="1" applyBorder="1" applyAlignment="1">
      <alignment horizontal="center" vertical="center" wrapText="1"/>
    </xf>
    <xf numFmtId="0" fontId="5" fillId="0" borderId="43" xfId="2" applyFont="1" applyBorder="1" applyAlignment="1">
      <alignment horizontal="center" vertical="center" wrapText="1"/>
    </xf>
    <xf numFmtId="0" fontId="4" fillId="0" borderId="44" xfId="2" applyBorder="1" applyAlignment="1">
      <alignment horizontal="center" vertical="center" wrapText="1"/>
    </xf>
    <xf numFmtId="49" fontId="4" fillId="0" borderId="44" xfId="2" applyNumberFormat="1" applyBorder="1" applyAlignment="1">
      <alignment horizontal="center" vertical="center" wrapText="1"/>
    </xf>
    <xf numFmtId="0" fontId="2" fillId="0" borderId="0" xfId="3" applyFont="1"/>
    <xf numFmtId="0" fontId="4" fillId="0" borderId="8" xfId="2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/>
    </xf>
    <xf numFmtId="1" fontId="2" fillId="0" borderId="0" xfId="1" applyNumberFormat="1" applyFont="1"/>
    <xf numFmtId="1" fontId="3" fillId="2" borderId="62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/>
    </xf>
    <xf numFmtId="0" fontId="5" fillId="0" borderId="37" xfId="2" applyFont="1" applyBorder="1" applyAlignment="1">
      <alignment horizontal="center" vertical="center" wrapText="1"/>
    </xf>
    <xf numFmtId="0" fontId="4" fillId="0" borderId="38" xfId="2" applyBorder="1" applyAlignment="1">
      <alignment horizontal="center" vertical="center" wrapText="1"/>
    </xf>
    <xf numFmtId="49" fontId="4" fillId="0" borderId="38" xfId="2" applyNumberForma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8" xfId="2" applyBorder="1" applyAlignment="1">
      <alignment horizontal="center" vertical="center"/>
    </xf>
    <xf numFmtId="1" fontId="5" fillId="0" borderId="38" xfId="2" applyNumberFormat="1" applyFont="1" applyBorder="1" applyAlignment="1">
      <alignment horizontal="center" vertical="center"/>
    </xf>
    <xf numFmtId="2" fontId="4" fillId="0" borderId="52" xfId="2" applyNumberFormat="1" applyBorder="1" applyAlignment="1">
      <alignment horizontal="center" vertical="center"/>
    </xf>
    <xf numFmtId="2" fontId="4" fillId="0" borderId="53" xfId="2" applyNumberFormat="1" applyBorder="1" applyAlignment="1">
      <alignment horizontal="center" vertical="center"/>
    </xf>
    <xf numFmtId="2" fontId="4" fillId="0" borderId="54" xfId="2" applyNumberForma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4" xfId="2" applyBorder="1" applyAlignment="1">
      <alignment horizontal="center" vertical="center"/>
    </xf>
    <xf numFmtId="1" fontId="5" fillId="0" borderId="44" xfId="2" applyNumberFormat="1" applyFont="1" applyBorder="1" applyAlignment="1">
      <alignment horizontal="center" vertical="center"/>
    </xf>
    <xf numFmtId="2" fontId="4" fillId="0" borderId="47" xfId="2" applyNumberFormat="1" applyBorder="1" applyAlignment="1">
      <alignment horizontal="center" vertical="center"/>
    </xf>
    <xf numFmtId="2" fontId="4" fillId="0" borderId="48" xfId="2" applyNumberFormat="1" applyBorder="1" applyAlignment="1">
      <alignment horizontal="center" vertical="center"/>
    </xf>
    <xf numFmtId="2" fontId="4" fillId="0" borderId="49" xfId="2" applyNumberForma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1" fontId="5" fillId="0" borderId="8" xfId="2" applyNumberFormat="1" applyFont="1" applyBorder="1" applyAlignment="1">
      <alignment horizontal="center" vertical="center"/>
    </xf>
    <xf numFmtId="2" fontId="4" fillId="0" borderId="65" xfId="2" applyNumberFormat="1" applyBorder="1" applyAlignment="1">
      <alignment horizontal="center" vertical="center"/>
    </xf>
    <xf numFmtId="2" fontId="4" fillId="0" borderId="66" xfId="2" applyNumberFormat="1" applyBorder="1" applyAlignment="1">
      <alignment horizontal="center" vertical="center"/>
    </xf>
    <xf numFmtId="2" fontId="4" fillId="0" borderId="67" xfId="2" applyNumberFormat="1" applyBorder="1" applyAlignment="1">
      <alignment horizontal="center" vertical="center"/>
    </xf>
    <xf numFmtId="1" fontId="5" fillId="0" borderId="33" xfId="2" applyNumberFormat="1" applyFont="1" applyBorder="1" applyAlignment="1">
      <alignment horizontal="center" vertical="center"/>
    </xf>
    <xf numFmtId="2" fontId="4" fillId="0" borderId="34" xfId="2" applyNumberFormat="1" applyBorder="1" applyAlignment="1">
      <alignment horizontal="center" vertical="center"/>
    </xf>
    <xf numFmtId="2" fontId="4" fillId="0" borderId="35" xfId="2" applyNumberFormat="1" applyBorder="1" applyAlignment="1">
      <alignment horizontal="center" vertical="center"/>
    </xf>
    <xf numFmtId="2" fontId="4" fillId="0" borderId="36" xfId="2" applyNumberFormat="1" applyBorder="1" applyAlignment="1">
      <alignment horizontal="center" vertical="center"/>
    </xf>
    <xf numFmtId="1" fontId="5" fillId="0" borderId="58" xfId="2" applyNumberFormat="1" applyFont="1" applyBorder="1" applyAlignment="1">
      <alignment horizontal="center" vertical="center"/>
    </xf>
    <xf numFmtId="2" fontId="4" fillId="0" borderId="59" xfId="2" applyNumberFormat="1" applyBorder="1" applyAlignment="1">
      <alignment horizontal="center" vertical="center"/>
    </xf>
    <xf numFmtId="2" fontId="4" fillId="0" borderId="60" xfId="2" applyNumberFormat="1" applyBorder="1" applyAlignment="1">
      <alignment horizontal="center" vertical="center"/>
    </xf>
    <xf numFmtId="2" fontId="4" fillId="0" borderId="61" xfId="2" applyNumberFormat="1" applyBorder="1" applyAlignment="1">
      <alignment horizontal="center" vertical="center"/>
    </xf>
    <xf numFmtId="1" fontId="5" fillId="0" borderId="39" xfId="2" applyNumberFormat="1" applyFont="1" applyBorder="1" applyAlignment="1">
      <alignment horizontal="center" vertical="center"/>
    </xf>
    <xf numFmtId="2" fontId="4" fillId="0" borderId="40" xfId="2" applyNumberFormat="1" applyBorder="1" applyAlignment="1">
      <alignment horizontal="center" vertical="center"/>
    </xf>
    <xf numFmtId="2" fontId="4" fillId="0" borderId="41" xfId="2" applyNumberFormat="1" applyBorder="1" applyAlignment="1">
      <alignment horizontal="center" vertical="center"/>
    </xf>
    <xf numFmtId="2" fontId="4" fillId="0" borderId="42" xfId="2" applyNumberFormat="1" applyBorder="1" applyAlignment="1">
      <alignment horizontal="center" vertical="center"/>
    </xf>
    <xf numFmtId="0" fontId="3" fillId="0" borderId="0" xfId="1" applyFont="1"/>
    <xf numFmtId="0" fontId="4" fillId="0" borderId="8" xfId="0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164" fontId="5" fillId="0" borderId="69" xfId="2" applyNumberFormat="1" applyFont="1" applyBorder="1" applyAlignment="1">
      <alignment horizontal="center" vertical="center"/>
    </xf>
    <xf numFmtId="1" fontId="5" fillId="0" borderId="70" xfId="2" applyNumberFormat="1" applyFont="1" applyBorder="1" applyAlignment="1">
      <alignment horizontal="center" vertical="center"/>
    </xf>
    <xf numFmtId="164" fontId="5" fillId="0" borderId="71" xfId="2" applyNumberFormat="1" applyFont="1" applyBorder="1" applyAlignment="1">
      <alignment horizontal="center" vertical="center"/>
    </xf>
    <xf numFmtId="164" fontId="5" fillId="0" borderId="45" xfId="2" applyNumberFormat="1" applyFont="1" applyBorder="1" applyAlignment="1">
      <alignment horizontal="center" vertical="center"/>
    </xf>
    <xf numFmtId="1" fontId="5" fillId="0" borderId="2" xfId="2" applyNumberFormat="1" applyFont="1" applyBorder="1" applyAlignment="1">
      <alignment horizontal="center" vertical="center"/>
    </xf>
    <xf numFmtId="164" fontId="5" fillId="0" borderId="46" xfId="2" applyNumberFormat="1" applyFont="1" applyBorder="1" applyAlignment="1">
      <alignment horizontal="center" vertical="center"/>
    </xf>
    <xf numFmtId="164" fontId="5" fillId="0" borderId="50" xfId="2" applyNumberFormat="1" applyFont="1" applyBorder="1" applyAlignment="1">
      <alignment horizontal="center" vertical="center"/>
    </xf>
    <xf numFmtId="1" fontId="5" fillId="0" borderId="72" xfId="2" applyNumberFormat="1" applyFont="1" applyBorder="1" applyAlignment="1">
      <alignment horizontal="center" vertical="center"/>
    </xf>
    <xf numFmtId="164" fontId="5" fillId="0" borderId="51" xfId="2" applyNumberFormat="1" applyFont="1" applyBorder="1" applyAlignment="1">
      <alignment horizontal="center" vertical="center"/>
    </xf>
    <xf numFmtId="164" fontId="5" fillId="0" borderId="6" xfId="2" applyNumberFormat="1" applyFont="1" applyBorder="1" applyAlignment="1">
      <alignment horizontal="center" vertical="center"/>
    </xf>
    <xf numFmtId="1" fontId="5" fillId="0" borderId="5" xfId="2" applyNumberFormat="1" applyFont="1" applyBorder="1" applyAlignment="1">
      <alignment horizontal="center" vertical="center"/>
    </xf>
    <xf numFmtId="164" fontId="5" fillId="0" borderId="7" xfId="2" applyNumberFormat="1" applyFont="1" applyBorder="1" applyAlignment="1">
      <alignment horizontal="center" vertical="center"/>
    </xf>
    <xf numFmtId="164" fontId="5" fillId="0" borderId="38" xfId="2" applyNumberFormat="1" applyFont="1" applyBorder="1" applyAlignment="1">
      <alignment horizontal="center" vertical="center"/>
    </xf>
    <xf numFmtId="164" fontId="5" fillId="0" borderId="8" xfId="2" applyNumberFormat="1" applyFont="1" applyBorder="1" applyAlignment="1">
      <alignment horizontal="center" vertical="center"/>
    </xf>
    <xf numFmtId="4" fontId="2" fillId="0" borderId="55" xfId="1" applyNumberFormat="1" applyFont="1" applyBorder="1"/>
    <xf numFmtId="0" fontId="4" fillId="0" borderId="18" xfId="0" applyFont="1" applyBorder="1" applyAlignment="1">
      <alignment horizontal="center" vertical="center" wrapText="1"/>
    </xf>
    <xf numFmtId="1" fontId="5" fillId="0" borderId="21" xfId="2" applyNumberFormat="1" applyFont="1" applyBorder="1" applyAlignment="1">
      <alignment horizontal="center" vertical="center"/>
    </xf>
    <xf numFmtId="164" fontId="5" fillId="0" borderId="21" xfId="2" applyNumberFormat="1" applyFont="1" applyBorder="1" applyAlignment="1">
      <alignment horizontal="center" vertical="center"/>
    </xf>
    <xf numFmtId="164" fontId="5" fillId="0" borderId="22" xfId="2" applyNumberFormat="1" applyFont="1" applyBorder="1" applyAlignment="1">
      <alignment horizontal="center" vertical="center"/>
    </xf>
    <xf numFmtId="1" fontId="5" fillId="0" borderId="23" xfId="2" applyNumberFormat="1" applyFont="1" applyBorder="1" applyAlignment="1">
      <alignment horizontal="center" vertical="center"/>
    </xf>
    <xf numFmtId="164" fontId="5" fillId="0" borderId="24" xfId="2" applyNumberFormat="1" applyFont="1" applyBorder="1" applyAlignment="1">
      <alignment horizontal="center" vertical="center"/>
    </xf>
    <xf numFmtId="4" fontId="4" fillId="0" borderId="50" xfId="0" applyNumberFormat="1" applyFont="1" applyBorder="1" applyAlignment="1">
      <alignment horizontal="center" vertical="center"/>
    </xf>
    <xf numFmtId="4" fontId="4" fillId="0" borderId="4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1" fontId="5" fillId="0" borderId="18" xfId="2" applyNumberFormat="1" applyFont="1" applyBorder="1" applyAlignment="1">
      <alignment horizontal="center" vertical="center"/>
    </xf>
    <xf numFmtId="164" fontId="5" fillId="0" borderId="18" xfId="2" applyNumberFormat="1" applyFont="1" applyBorder="1" applyAlignment="1">
      <alignment horizontal="center" vertical="center"/>
    </xf>
    <xf numFmtId="2" fontId="4" fillId="0" borderId="73" xfId="2" applyNumberFormat="1" applyBorder="1" applyAlignment="1">
      <alignment horizontal="center" vertical="center"/>
    </xf>
    <xf numFmtId="2" fontId="4" fillId="0" borderId="74" xfId="2" applyNumberFormat="1" applyBorder="1" applyAlignment="1">
      <alignment horizontal="center" vertical="center"/>
    </xf>
    <xf numFmtId="2" fontId="4" fillId="0" borderId="75" xfId="2" applyNumberFormat="1" applyBorder="1" applyAlignment="1">
      <alignment horizontal="center" vertical="center"/>
    </xf>
    <xf numFmtId="164" fontId="5" fillId="0" borderId="19" xfId="2" applyNumberFormat="1" applyFont="1" applyBorder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164" fontId="5" fillId="0" borderId="20" xfId="2" applyNumberFormat="1" applyFont="1" applyBorder="1" applyAlignment="1">
      <alignment horizontal="center" vertical="center"/>
    </xf>
    <xf numFmtId="1" fontId="5" fillId="0" borderId="12" xfId="2" applyNumberFormat="1" applyFont="1" applyBorder="1" applyAlignment="1">
      <alignment horizontal="center" vertical="center"/>
    </xf>
    <xf numFmtId="2" fontId="4" fillId="0" borderId="76" xfId="2" applyNumberFormat="1" applyBorder="1" applyAlignment="1">
      <alignment horizontal="center" vertical="center"/>
    </xf>
    <xf numFmtId="2" fontId="4" fillId="0" borderId="77" xfId="2" applyNumberFormat="1" applyBorder="1" applyAlignment="1">
      <alignment horizontal="center" vertical="center"/>
    </xf>
    <xf numFmtId="2" fontId="4" fillId="0" borderId="78" xfId="2" applyNumberFormat="1" applyBorder="1" applyAlignment="1">
      <alignment horizontal="center" vertical="center"/>
    </xf>
    <xf numFmtId="164" fontId="5" fillId="0" borderId="12" xfId="2" applyNumberFormat="1" applyFont="1" applyBorder="1" applyAlignment="1">
      <alignment horizontal="center" vertical="center"/>
    </xf>
    <xf numFmtId="164" fontId="5" fillId="0" borderId="56" xfId="2" applyNumberFormat="1" applyFont="1" applyBorder="1" applyAlignment="1">
      <alignment horizontal="center" vertical="center"/>
    </xf>
    <xf numFmtId="1" fontId="5" fillId="0" borderId="79" xfId="2" applyNumberFormat="1" applyFont="1" applyBorder="1" applyAlignment="1">
      <alignment horizontal="center" vertical="center"/>
    </xf>
    <xf numFmtId="164" fontId="5" fillId="0" borderId="57" xfId="2" applyNumberFormat="1" applyFont="1" applyBorder="1" applyAlignment="1">
      <alignment horizontal="center" vertical="center"/>
    </xf>
    <xf numFmtId="4" fontId="4" fillId="0" borderId="56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1" fontId="5" fillId="0" borderId="11" xfId="2" applyNumberFormat="1" applyFont="1" applyBorder="1" applyAlignment="1">
      <alignment horizontal="center" vertical="center"/>
    </xf>
    <xf numFmtId="2" fontId="4" fillId="0" borderId="80" xfId="2" applyNumberFormat="1" applyBorder="1" applyAlignment="1">
      <alignment horizontal="center" vertical="center"/>
    </xf>
    <xf numFmtId="2" fontId="4" fillId="0" borderId="81" xfId="2" applyNumberFormat="1" applyBorder="1" applyAlignment="1">
      <alignment horizontal="center" vertical="center"/>
    </xf>
    <xf numFmtId="2" fontId="4" fillId="0" borderId="82" xfId="2" applyNumberForma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11" fillId="0" borderId="50" xfId="2" applyFont="1" applyBorder="1" applyAlignment="1">
      <alignment horizontal="center" vertical="center" wrapText="1"/>
    </xf>
    <xf numFmtId="0" fontId="11" fillId="0" borderId="4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4" fontId="2" fillId="0" borderId="0" xfId="1" applyNumberFormat="1" applyFont="1"/>
    <xf numFmtId="0" fontId="5" fillId="0" borderId="63" xfId="2" applyFont="1" applyBorder="1" applyAlignment="1">
      <alignment horizontal="center" vertical="center" wrapText="1"/>
    </xf>
    <xf numFmtId="0" fontId="5" fillId="0" borderId="37" xfId="2" applyFont="1" applyBorder="1" applyAlignment="1">
      <alignment horizontal="center" vertical="center" wrapText="1"/>
    </xf>
    <xf numFmtId="0" fontId="4" fillId="0" borderId="64" xfId="2" applyBorder="1" applyAlignment="1">
      <alignment horizontal="center" vertical="center" wrapText="1"/>
    </xf>
    <xf numFmtId="0" fontId="4" fillId="0" borderId="38" xfId="2" applyBorder="1" applyAlignment="1">
      <alignment horizontal="center" vertical="center" wrapText="1"/>
    </xf>
    <xf numFmtId="49" fontId="4" fillId="0" borderId="64" xfId="2" applyNumberFormat="1" applyBorder="1" applyAlignment="1">
      <alignment horizontal="center" vertical="center" wrapText="1"/>
    </xf>
    <xf numFmtId="49" fontId="4" fillId="0" borderId="38" xfId="2" applyNumberFormat="1" applyBorder="1" applyAlignment="1">
      <alignment horizontal="center" vertical="center" wrapText="1"/>
    </xf>
    <xf numFmtId="0" fontId="11" fillId="0" borderId="64" xfId="2" applyFont="1" applyBorder="1" applyAlignment="1">
      <alignment horizontal="center" vertical="center" wrapText="1"/>
    </xf>
    <xf numFmtId="0" fontId="11" fillId="0" borderId="38" xfId="2" applyFont="1" applyBorder="1" applyAlignment="1">
      <alignment horizontal="center" vertical="center" wrapText="1"/>
    </xf>
    <xf numFmtId="0" fontId="4" fillId="0" borderId="18" xfId="2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64" xfId="2" applyBorder="1" applyAlignment="1">
      <alignment horizontal="center" vertical="center"/>
    </xf>
    <xf numFmtId="0" fontId="4" fillId="0" borderId="38" xfId="2" applyBorder="1" applyAlignment="1">
      <alignment horizontal="center" vertical="center"/>
    </xf>
    <xf numFmtId="0" fontId="4" fillId="0" borderId="68" xfId="2" applyBorder="1" applyAlignment="1">
      <alignment horizontal="center" vertical="center" wrapText="1"/>
    </xf>
    <xf numFmtId="0" fontId="4" fillId="0" borderId="50" xfId="2" applyBorder="1" applyAlignment="1">
      <alignment horizontal="center" vertical="center" wrapText="1"/>
    </xf>
    <xf numFmtId="0" fontId="4" fillId="0" borderId="21" xfId="2" applyBorder="1" applyAlignment="1">
      <alignment horizontal="center" vertical="center" wrapText="1"/>
    </xf>
    <xf numFmtId="0" fontId="4" fillId="0" borderId="18" xfId="2" applyBorder="1" applyAlignment="1">
      <alignment horizontal="center" vertical="center"/>
    </xf>
    <xf numFmtId="0" fontId="4" fillId="0" borderId="21" xfId="2" applyBorder="1" applyAlignment="1">
      <alignment horizontal="center" vertical="center"/>
    </xf>
    <xf numFmtId="0" fontId="4" fillId="0" borderId="11" xfId="2" applyBorder="1" applyAlignment="1">
      <alignment horizontal="center" vertical="center" wrapText="1"/>
    </xf>
    <xf numFmtId="0" fontId="4" fillId="0" borderId="11" xfId="2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11" fillId="0" borderId="18" xfId="2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64" xfId="2" applyFont="1" applyBorder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11" fillId="0" borderId="68" xfId="2" applyFont="1" applyBorder="1" applyAlignment="1">
      <alignment horizontal="center" vertical="center" wrapText="1"/>
    </xf>
    <xf numFmtId="0" fontId="11" fillId="0" borderId="50" xfId="2" applyFont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8" xfId="2" applyFont="1" applyFill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6" fillId="3" borderId="29" xfId="2" applyFont="1" applyFill="1" applyBorder="1" applyAlignment="1">
      <alignment horizontal="center" vertical="center" wrapText="1"/>
    </xf>
    <xf numFmtId="0" fontId="6" fillId="3" borderId="30" xfId="2" applyFont="1" applyFill="1" applyBorder="1" applyAlignment="1">
      <alignment horizontal="center" vertical="center" wrapText="1"/>
    </xf>
    <xf numFmtId="0" fontId="6" fillId="3" borderId="31" xfId="2" applyFont="1" applyFill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49" fontId="4" fillId="0" borderId="18" xfId="2" applyNumberFormat="1" applyBorder="1" applyAlignment="1">
      <alignment horizontal="center" vertical="center" wrapText="1"/>
    </xf>
    <xf numFmtId="1" fontId="5" fillId="0" borderId="11" xfId="2" applyNumberFormat="1" applyFont="1" applyBorder="1" applyAlignment="1">
      <alignment horizontal="center" vertical="center"/>
    </xf>
    <xf numFmtId="1" fontId="5" fillId="0" borderId="18" xfId="2" applyNumberFormat="1" applyFont="1" applyBorder="1" applyAlignment="1">
      <alignment horizontal="center" vertical="center"/>
    </xf>
    <xf numFmtId="1" fontId="5" fillId="0" borderId="38" xfId="2" applyNumberFormat="1" applyFont="1" applyBorder="1" applyAlignment="1">
      <alignment horizontal="center" vertical="center"/>
    </xf>
    <xf numFmtId="164" fontId="5" fillId="0" borderId="11" xfId="2" applyNumberFormat="1" applyFont="1" applyBorder="1" applyAlignment="1">
      <alignment horizontal="center" vertical="center"/>
    </xf>
    <xf numFmtId="164" fontId="5" fillId="0" borderId="18" xfId="2" applyNumberFormat="1" applyFont="1" applyBorder="1" applyAlignment="1">
      <alignment horizontal="center" vertical="center"/>
    </xf>
    <xf numFmtId="164" fontId="5" fillId="0" borderId="38" xfId="2" applyNumberFormat="1" applyFont="1" applyBorder="1" applyAlignment="1">
      <alignment horizontal="center" vertical="center"/>
    </xf>
    <xf numFmtId="164" fontId="5" fillId="0" borderId="13" xfId="2" applyNumberFormat="1" applyFont="1" applyBorder="1" applyAlignment="1">
      <alignment horizontal="center" vertical="center"/>
    </xf>
    <xf numFmtId="164" fontId="5" fillId="0" borderId="50" xfId="2" applyNumberFormat="1" applyFont="1" applyBorder="1" applyAlignment="1">
      <alignment horizontal="center" vertical="center"/>
    </xf>
    <xf numFmtId="164" fontId="5" fillId="0" borderId="14" xfId="2" applyNumberFormat="1" applyFont="1" applyBorder="1" applyAlignment="1">
      <alignment horizontal="center" vertical="center"/>
    </xf>
    <xf numFmtId="164" fontId="5" fillId="0" borderId="51" xfId="2" applyNumberFormat="1" applyFont="1" applyBorder="1" applyAlignment="1">
      <alignment horizontal="center" vertical="center"/>
    </xf>
    <xf numFmtId="1" fontId="5" fillId="0" borderId="15" xfId="2" applyNumberFormat="1" applyFont="1" applyBorder="1" applyAlignment="1">
      <alignment horizontal="center" vertical="center"/>
    </xf>
    <xf numFmtId="1" fontId="5" fillId="0" borderId="72" xfId="2" applyNumberFormat="1" applyFont="1" applyBorder="1" applyAlignment="1">
      <alignment horizontal="center" vertical="center"/>
    </xf>
    <xf numFmtId="1" fontId="5" fillId="0" borderId="21" xfId="2" applyNumberFormat="1" applyFont="1" applyBorder="1" applyAlignment="1">
      <alignment horizontal="center" vertical="center"/>
    </xf>
    <xf numFmtId="164" fontId="5" fillId="0" borderId="21" xfId="2" applyNumberFormat="1" applyFont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textRotation="90" wrapText="1"/>
    </xf>
    <xf numFmtId="0" fontId="6" fillId="3" borderId="17" xfId="2" applyFont="1" applyFill="1" applyBorder="1" applyAlignment="1">
      <alignment horizontal="center" vertical="center" textRotation="90" wrapText="1"/>
    </xf>
    <xf numFmtId="0" fontId="6" fillId="3" borderId="25" xfId="2" applyFont="1" applyFill="1" applyBorder="1" applyAlignment="1">
      <alignment horizontal="center" vertical="center" textRotation="90" wrapText="1"/>
    </xf>
    <xf numFmtId="0" fontId="6" fillId="3" borderId="11" xfId="2" applyFont="1" applyFill="1" applyBorder="1" applyAlignment="1">
      <alignment horizontal="center" vertical="center" textRotation="90" wrapText="1"/>
    </xf>
    <xf numFmtId="0" fontId="6" fillId="3" borderId="18" xfId="2" applyFont="1" applyFill="1" applyBorder="1" applyAlignment="1">
      <alignment horizontal="center" vertical="center" textRotation="90" wrapText="1"/>
    </xf>
    <xf numFmtId="0" fontId="6" fillId="3" borderId="26" xfId="2" applyFont="1" applyFill="1" applyBorder="1" applyAlignment="1">
      <alignment horizontal="center" vertical="center" textRotation="90" wrapText="1"/>
    </xf>
    <xf numFmtId="1" fontId="6" fillId="3" borderId="12" xfId="2" applyNumberFormat="1" applyFont="1" applyFill="1" applyBorder="1" applyAlignment="1">
      <alignment horizontal="center" vertical="center" wrapText="1"/>
    </xf>
    <xf numFmtId="1" fontId="6" fillId="3" borderId="27" xfId="2" applyNumberFormat="1" applyFont="1" applyFill="1" applyBorder="1" applyAlignment="1">
      <alignment horizontal="center" vertical="center" wrapText="1"/>
    </xf>
    <xf numFmtId="0" fontId="8" fillId="3" borderId="64" xfId="1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4" fontId="2" fillId="0" borderId="83" xfId="1" applyNumberFormat="1" applyFont="1" applyBorder="1"/>
    <xf numFmtId="4" fontId="2" fillId="0" borderId="84" xfId="1" applyNumberFormat="1" applyFont="1" applyBorder="1"/>
    <xf numFmtId="4" fontId="2" fillId="0" borderId="85" xfId="1" applyNumberFormat="1" applyFont="1" applyBorder="1"/>
  </cellXfs>
  <cellStyles count="4">
    <cellStyle name="Normální" xfId="0" builtinId="0"/>
    <cellStyle name="Normální 2" xfId="2"/>
    <cellStyle name="normální_Sumář výměna oken Jaroměice n.R. vč. rozměrů oken PLAST_Pasportizovaná okna - sumář vč rozměrů PLAST do VŘ_Pasportizovaná okna - sumář vč rozměrů EURO Jihl do VŘ_Pasportizovaná okna - sumář vč rozměrů EURO JI, JAR do VŘ" xfId="1"/>
    <cellStyle name="normální_Sumář výměna oken Jaroměice n.R. vč. rozměrů oken PLAST_Pasportizovaná okna - sumář vč rozměrů PLAST do VŘ_Pasportizovaná okna - sumář vč rozměrů EURO V Důlkách_Pasportizovaná okna - sumář vč rozměrů EURO V Důlkách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25" zoomScaleNormal="100" zoomScalePageLayoutView="80" workbookViewId="0">
      <selection activeCell="K11" sqref="K11"/>
    </sheetView>
  </sheetViews>
  <sheetFormatPr defaultRowHeight="12.75" x14ac:dyDescent="0.2"/>
  <cols>
    <col min="1" max="1" width="5.5703125" style="1" customWidth="1"/>
    <col min="2" max="2" width="5.28515625" style="1" customWidth="1"/>
    <col min="3" max="3" width="9.7109375" style="1" customWidth="1"/>
    <col min="4" max="4" width="9.42578125" style="1" customWidth="1"/>
    <col min="5" max="5" width="7.28515625" style="1" customWidth="1"/>
    <col min="6" max="6" width="6.5703125" style="1" customWidth="1"/>
    <col min="7" max="7" width="5.140625" style="1" customWidth="1"/>
    <col min="8" max="8" width="10.7109375" style="1" customWidth="1"/>
    <col min="9" max="9" width="15.7109375" style="1" customWidth="1"/>
    <col min="10" max="10" width="50.7109375" style="1" customWidth="1"/>
    <col min="11" max="11" width="8.28515625" style="11" customWidth="1"/>
    <col min="12" max="12" width="6" style="1" customWidth="1"/>
    <col min="13" max="13" width="1.42578125" style="1" customWidth="1"/>
    <col min="14" max="14" width="5.140625" style="1" customWidth="1"/>
    <col min="15" max="17" width="9.140625" style="1"/>
    <col min="18" max="18" width="1.7109375" style="1" customWidth="1"/>
    <col min="19" max="19" width="9.140625" style="1"/>
    <col min="20" max="20" width="9.42578125" style="1" customWidth="1"/>
    <col min="21" max="21" width="15.140625" style="1" customWidth="1"/>
    <col min="22" max="22" width="5.7109375" style="1" customWidth="1"/>
    <col min="23" max="24" width="20.140625" style="1" customWidth="1"/>
    <col min="25" max="25" width="9.140625" style="1"/>
    <col min="26" max="26" width="11.7109375" style="1" bestFit="1" customWidth="1"/>
    <col min="27" max="16384" width="9.140625" style="1"/>
  </cols>
  <sheetData>
    <row r="1" spans="1:24" s="2" customFormat="1" ht="38.25" customHeight="1" thickBot="1" x14ac:dyDescent="0.3">
      <c r="A1" s="181" t="s">
        <v>26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3"/>
    </row>
    <row r="2" spans="1:24" ht="38.25" customHeight="1" thickBot="1" x14ac:dyDescent="0.25">
      <c r="A2" s="181" t="s">
        <v>54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3"/>
    </row>
    <row r="3" spans="1:24" s="2" customFormat="1" ht="30" customHeight="1" x14ac:dyDescent="0.25">
      <c r="A3" s="184" t="s">
        <v>0</v>
      </c>
      <c r="B3" s="185"/>
      <c r="C3" s="185"/>
      <c r="D3" s="185"/>
      <c r="E3" s="185"/>
      <c r="F3" s="185"/>
      <c r="G3" s="185"/>
      <c r="H3" s="10"/>
      <c r="I3" s="139" t="s">
        <v>1</v>
      </c>
      <c r="J3" s="140"/>
      <c r="K3" s="140"/>
      <c r="L3" s="140"/>
      <c r="M3" s="186"/>
      <c r="N3" s="186"/>
      <c r="O3" s="139" t="s">
        <v>51</v>
      </c>
      <c r="P3" s="140"/>
      <c r="Q3" s="140"/>
      <c r="R3" s="140"/>
      <c r="S3" s="141"/>
      <c r="T3" s="187" t="s">
        <v>2</v>
      </c>
      <c r="U3" s="187"/>
      <c r="V3" s="187"/>
      <c r="W3" s="199" t="s">
        <v>72</v>
      </c>
      <c r="X3" s="188" t="s">
        <v>52</v>
      </c>
    </row>
    <row r="4" spans="1:24" ht="15" customHeight="1" x14ac:dyDescent="0.2">
      <c r="A4" s="191" t="s">
        <v>3</v>
      </c>
      <c r="B4" s="194" t="s">
        <v>4</v>
      </c>
      <c r="C4" s="142" t="s">
        <v>5</v>
      </c>
      <c r="D4" s="142" t="s">
        <v>6</v>
      </c>
      <c r="E4" s="142" t="s">
        <v>7</v>
      </c>
      <c r="F4" s="194" t="s">
        <v>8</v>
      </c>
      <c r="G4" s="194" t="s">
        <v>31</v>
      </c>
      <c r="H4" s="142" t="s">
        <v>55</v>
      </c>
      <c r="I4" s="159" t="s">
        <v>9</v>
      </c>
      <c r="J4" s="146" t="s">
        <v>56</v>
      </c>
      <c r="K4" s="197" t="s">
        <v>10</v>
      </c>
      <c r="L4" s="146" t="s">
        <v>11</v>
      </c>
      <c r="M4" s="147"/>
      <c r="N4" s="148"/>
      <c r="O4" s="142" t="s">
        <v>21</v>
      </c>
      <c r="P4" s="142" t="s">
        <v>22</v>
      </c>
      <c r="Q4" s="146" t="s">
        <v>23</v>
      </c>
      <c r="R4" s="147"/>
      <c r="S4" s="148"/>
      <c r="T4" s="159" t="s">
        <v>12</v>
      </c>
      <c r="U4" s="142" t="s">
        <v>13</v>
      </c>
      <c r="V4" s="142" t="s">
        <v>14</v>
      </c>
      <c r="W4" s="200"/>
      <c r="X4" s="189"/>
    </row>
    <row r="5" spans="1:24" ht="25.5" customHeight="1" x14ac:dyDescent="0.2">
      <c r="A5" s="192"/>
      <c r="B5" s="195"/>
      <c r="C5" s="143"/>
      <c r="D5" s="143"/>
      <c r="E5" s="143"/>
      <c r="F5" s="195"/>
      <c r="G5" s="195"/>
      <c r="H5" s="143"/>
      <c r="I5" s="159"/>
      <c r="J5" s="149"/>
      <c r="K5" s="197"/>
      <c r="L5" s="149"/>
      <c r="M5" s="150"/>
      <c r="N5" s="151"/>
      <c r="O5" s="143"/>
      <c r="P5" s="143"/>
      <c r="Q5" s="149"/>
      <c r="R5" s="150"/>
      <c r="S5" s="151"/>
      <c r="T5" s="159"/>
      <c r="U5" s="143"/>
      <c r="V5" s="143"/>
      <c r="W5" s="200"/>
      <c r="X5" s="189"/>
    </row>
    <row r="6" spans="1:24" ht="21.75" customHeight="1" x14ac:dyDescent="0.2">
      <c r="A6" s="192"/>
      <c r="B6" s="195"/>
      <c r="C6" s="143"/>
      <c r="D6" s="143"/>
      <c r="E6" s="143"/>
      <c r="F6" s="195"/>
      <c r="G6" s="195"/>
      <c r="H6" s="143"/>
      <c r="I6" s="159"/>
      <c r="J6" s="149"/>
      <c r="K6" s="197"/>
      <c r="L6" s="149"/>
      <c r="M6" s="150"/>
      <c r="N6" s="151"/>
      <c r="O6" s="143"/>
      <c r="P6" s="143"/>
      <c r="Q6" s="149"/>
      <c r="R6" s="150"/>
      <c r="S6" s="151"/>
      <c r="T6" s="159"/>
      <c r="U6" s="145"/>
      <c r="V6" s="143"/>
      <c r="W6" s="200"/>
      <c r="X6" s="189"/>
    </row>
    <row r="7" spans="1:24" ht="15" customHeight="1" x14ac:dyDescent="0.2">
      <c r="A7" s="192"/>
      <c r="B7" s="195"/>
      <c r="C7" s="143"/>
      <c r="D7" s="143"/>
      <c r="E7" s="143"/>
      <c r="F7" s="195"/>
      <c r="G7" s="195"/>
      <c r="H7" s="143"/>
      <c r="I7" s="159"/>
      <c r="J7" s="149"/>
      <c r="K7" s="197"/>
      <c r="L7" s="152"/>
      <c r="M7" s="153"/>
      <c r="N7" s="154"/>
      <c r="O7" s="143"/>
      <c r="P7" s="145"/>
      <c r="Q7" s="152"/>
      <c r="R7" s="153"/>
      <c r="S7" s="154"/>
      <c r="T7" s="3" t="s">
        <v>15</v>
      </c>
      <c r="U7" s="3" t="s">
        <v>16</v>
      </c>
      <c r="V7" s="145"/>
      <c r="W7" s="200"/>
      <c r="X7" s="189"/>
    </row>
    <row r="8" spans="1:24" ht="38.25" customHeight="1" thickBot="1" x14ac:dyDescent="0.25">
      <c r="A8" s="193"/>
      <c r="B8" s="196"/>
      <c r="C8" s="144"/>
      <c r="D8" s="144"/>
      <c r="E8" s="144"/>
      <c r="F8" s="196"/>
      <c r="G8" s="196"/>
      <c r="H8" s="144"/>
      <c r="I8" s="160"/>
      <c r="J8" s="161"/>
      <c r="K8" s="198"/>
      <c r="L8" s="155" t="s">
        <v>17</v>
      </c>
      <c r="M8" s="156"/>
      <c r="N8" s="157"/>
      <c r="O8" s="144"/>
      <c r="P8" s="4" t="s">
        <v>24</v>
      </c>
      <c r="Q8" s="155" t="s">
        <v>25</v>
      </c>
      <c r="R8" s="156"/>
      <c r="S8" s="157"/>
      <c r="T8" s="4" t="s">
        <v>18</v>
      </c>
      <c r="U8" s="4" t="s">
        <v>18</v>
      </c>
      <c r="V8" s="4" t="s">
        <v>18</v>
      </c>
      <c r="W8" s="201"/>
      <c r="X8" s="190"/>
    </row>
    <row r="9" spans="1:24" ht="116.25" thickTop="1" thickBot="1" x14ac:dyDescent="0.25">
      <c r="A9" s="14">
        <v>171</v>
      </c>
      <c r="B9" s="15" t="s">
        <v>27</v>
      </c>
      <c r="C9" s="15" t="s">
        <v>28</v>
      </c>
      <c r="D9" s="15" t="s">
        <v>29</v>
      </c>
      <c r="E9" s="16" t="s">
        <v>30</v>
      </c>
      <c r="F9" s="15" t="s">
        <v>19</v>
      </c>
      <c r="G9" s="17" t="s">
        <v>32</v>
      </c>
      <c r="H9" s="15" t="s">
        <v>33</v>
      </c>
      <c r="I9" s="18" t="s">
        <v>35</v>
      </c>
      <c r="J9" s="104" t="s">
        <v>57</v>
      </c>
      <c r="K9" s="19">
        <v>3</v>
      </c>
      <c r="L9" s="20">
        <v>1.2</v>
      </c>
      <c r="M9" s="21" t="s">
        <v>20</v>
      </c>
      <c r="N9" s="22">
        <v>1.6</v>
      </c>
      <c r="O9" s="19">
        <v>1</v>
      </c>
      <c r="P9" s="65">
        <f>Q9*S9*2.9</f>
        <v>114.83999999999997</v>
      </c>
      <c r="Q9" s="53">
        <v>6.6</v>
      </c>
      <c r="R9" s="54" t="s">
        <v>20</v>
      </c>
      <c r="S9" s="55">
        <v>6</v>
      </c>
      <c r="T9" s="23">
        <v>31.6</v>
      </c>
      <c r="U9" s="24">
        <v>43</v>
      </c>
      <c r="V9" s="23">
        <f>T9-U9</f>
        <v>-11.399999999999999</v>
      </c>
      <c r="W9" s="74"/>
      <c r="X9" s="67">
        <f>K9*W9</f>
        <v>0</v>
      </c>
    </row>
    <row r="10" spans="1:24" ht="50.1" customHeight="1" x14ac:dyDescent="0.2">
      <c r="A10" s="108">
        <v>177</v>
      </c>
      <c r="B10" s="110" t="s">
        <v>27</v>
      </c>
      <c r="C10" s="110" t="s">
        <v>28</v>
      </c>
      <c r="D10" s="110" t="s">
        <v>29</v>
      </c>
      <c r="E10" s="112" t="s">
        <v>36</v>
      </c>
      <c r="F10" s="110" t="s">
        <v>19</v>
      </c>
      <c r="G10" s="51" t="s">
        <v>37</v>
      </c>
      <c r="H10" s="9" t="s">
        <v>33</v>
      </c>
      <c r="I10" s="33" t="s">
        <v>35</v>
      </c>
      <c r="J10" s="114" t="s">
        <v>58</v>
      </c>
      <c r="K10" s="34">
        <v>2</v>
      </c>
      <c r="L10" s="35">
        <v>1.3</v>
      </c>
      <c r="M10" s="36" t="s">
        <v>20</v>
      </c>
      <c r="N10" s="37">
        <v>1.5</v>
      </c>
      <c r="O10" s="34">
        <v>1</v>
      </c>
      <c r="P10" s="66">
        <f>Q10*S10*2.6</f>
        <v>48.672000000000011</v>
      </c>
      <c r="Q10" s="62">
        <v>3.6</v>
      </c>
      <c r="R10" s="63" t="s">
        <v>20</v>
      </c>
      <c r="S10" s="64">
        <v>5.2</v>
      </c>
      <c r="T10" s="133">
        <v>29.6</v>
      </c>
      <c r="U10" s="131">
        <v>42</v>
      </c>
      <c r="V10" s="133">
        <f>T10-U10</f>
        <v>-12.399999999999999</v>
      </c>
      <c r="W10" s="76"/>
      <c r="X10" s="202">
        <f t="shared" ref="X10:X45" si="0">K10*W10</f>
        <v>0</v>
      </c>
    </row>
    <row r="11" spans="1:24" ht="50.1" customHeight="1" thickBot="1" x14ac:dyDescent="0.25">
      <c r="A11" s="109"/>
      <c r="B11" s="111"/>
      <c r="C11" s="111"/>
      <c r="D11" s="111"/>
      <c r="E11" s="113"/>
      <c r="F11" s="111"/>
      <c r="G11" s="17" t="s">
        <v>32</v>
      </c>
      <c r="H11" s="15" t="s">
        <v>33</v>
      </c>
      <c r="I11" s="18" t="s">
        <v>35</v>
      </c>
      <c r="J11" s="115"/>
      <c r="K11" s="19">
        <v>2</v>
      </c>
      <c r="L11" s="20">
        <v>1.3</v>
      </c>
      <c r="M11" s="21" t="s">
        <v>20</v>
      </c>
      <c r="N11" s="22">
        <v>2.1</v>
      </c>
      <c r="O11" s="19">
        <v>1</v>
      </c>
      <c r="P11" s="61">
        <f>Q11*S11*2.6</f>
        <v>75.789999999999992</v>
      </c>
      <c r="Q11" s="59">
        <v>5.5</v>
      </c>
      <c r="R11" s="60" t="s">
        <v>20</v>
      </c>
      <c r="S11" s="61">
        <v>5.3</v>
      </c>
      <c r="T11" s="134"/>
      <c r="U11" s="132"/>
      <c r="V11" s="134"/>
      <c r="W11" s="74"/>
      <c r="X11" s="67">
        <f t="shared" si="0"/>
        <v>0</v>
      </c>
    </row>
    <row r="12" spans="1:24" ht="39.950000000000003" customHeight="1" x14ac:dyDescent="0.2">
      <c r="A12" s="108">
        <v>179</v>
      </c>
      <c r="B12" s="110" t="s">
        <v>27</v>
      </c>
      <c r="C12" s="110" t="s">
        <v>28</v>
      </c>
      <c r="D12" s="110" t="s">
        <v>29</v>
      </c>
      <c r="E12" s="112" t="s">
        <v>38</v>
      </c>
      <c r="F12" s="110" t="s">
        <v>19</v>
      </c>
      <c r="G12" s="117" t="s">
        <v>32</v>
      </c>
      <c r="H12" s="110" t="s">
        <v>33</v>
      </c>
      <c r="I12" s="119" t="s">
        <v>35</v>
      </c>
      <c r="J12" s="137" t="s">
        <v>59</v>
      </c>
      <c r="K12" s="34">
        <v>1</v>
      </c>
      <c r="L12" s="35">
        <v>1.1000000000000001</v>
      </c>
      <c r="M12" s="36" t="s">
        <v>20</v>
      </c>
      <c r="N12" s="37">
        <v>1.9</v>
      </c>
      <c r="O12" s="34">
        <v>1</v>
      </c>
      <c r="P12" s="66">
        <f>Q12*S12*2.7</f>
        <v>31.103999999999999</v>
      </c>
      <c r="Q12" s="62">
        <v>2.4</v>
      </c>
      <c r="R12" s="63" t="s">
        <v>20</v>
      </c>
      <c r="S12" s="64">
        <v>4.8</v>
      </c>
      <c r="T12" s="133">
        <v>34</v>
      </c>
      <c r="U12" s="131">
        <v>42</v>
      </c>
      <c r="V12" s="133">
        <f>T12-U12</f>
        <v>-8</v>
      </c>
      <c r="W12" s="77"/>
      <c r="X12" s="202">
        <f t="shared" si="0"/>
        <v>0</v>
      </c>
    </row>
    <row r="13" spans="1:24" ht="39.950000000000003" customHeight="1" thickBot="1" x14ac:dyDescent="0.25">
      <c r="A13" s="109"/>
      <c r="B13" s="111"/>
      <c r="C13" s="111"/>
      <c r="D13" s="111"/>
      <c r="E13" s="113"/>
      <c r="F13" s="111"/>
      <c r="G13" s="118"/>
      <c r="H13" s="111"/>
      <c r="I13" s="120"/>
      <c r="J13" s="138"/>
      <c r="K13" s="19">
        <v>2</v>
      </c>
      <c r="L13" s="20">
        <v>1.1000000000000001</v>
      </c>
      <c r="M13" s="21" t="s">
        <v>20</v>
      </c>
      <c r="N13" s="22">
        <v>1.9</v>
      </c>
      <c r="O13" s="19">
        <v>1</v>
      </c>
      <c r="P13" s="65">
        <f>Q13*S13*2.7</f>
        <v>54.432000000000002</v>
      </c>
      <c r="Q13" s="59">
        <v>4.2</v>
      </c>
      <c r="R13" s="60" t="s">
        <v>20</v>
      </c>
      <c r="S13" s="61">
        <v>4.8</v>
      </c>
      <c r="T13" s="134"/>
      <c r="U13" s="132"/>
      <c r="V13" s="134"/>
      <c r="W13" s="74"/>
      <c r="X13" s="67">
        <f t="shared" si="0"/>
        <v>0</v>
      </c>
    </row>
    <row r="14" spans="1:24" ht="77.25" thickBot="1" x14ac:dyDescent="0.25">
      <c r="A14" s="5">
        <v>195</v>
      </c>
      <c r="B14" s="6" t="s">
        <v>27</v>
      </c>
      <c r="C14" s="6" t="s">
        <v>28</v>
      </c>
      <c r="D14" s="6" t="s">
        <v>29</v>
      </c>
      <c r="E14" s="7" t="s">
        <v>39</v>
      </c>
      <c r="F14" s="6" t="s">
        <v>19</v>
      </c>
      <c r="G14" s="25" t="s">
        <v>32</v>
      </c>
      <c r="H14" s="6" t="s">
        <v>33</v>
      </c>
      <c r="I14" s="26" t="s">
        <v>35</v>
      </c>
      <c r="J14" s="105" t="s">
        <v>60</v>
      </c>
      <c r="K14" s="27">
        <v>2</v>
      </c>
      <c r="L14" s="28">
        <v>1.2</v>
      </c>
      <c r="M14" s="29" t="s">
        <v>20</v>
      </c>
      <c r="N14" s="30">
        <v>1.2</v>
      </c>
      <c r="O14" s="19">
        <v>1</v>
      </c>
      <c r="P14" s="65">
        <f>Q14*S14*2.6</f>
        <v>58.811999999999998</v>
      </c>
      <c r="Q14" s="56">
        <v>3.9</v>
      </c>
      <c r="R14" s="57" t="s">
        <v>20</v>
      </c>
      <c r="S14" s="58">
        <v>5.8</v>
      </c>
      <c r="T14" s="31">
        <v>38.299999999999997</v>
      </c>
      <c r="U14" s="32">
        <v>41</v>
      </c>
      <c r="V14" s="31">
        <f>T14-U14</f>
        <v>-2.7000000000000028</v>
      </c>
      <c r="W14" s="75"/>
      <c r="X14" s="67">
        <f t="shared" si="0"/>
        <v>0</v>
      </c>
    </row>
    <row r="15" spans="1:24" ht="39.950000000000003" customHeight="1" x14ac:dyDescent="0.2">
      <c r="A15" s="108">
        <v>244</v>
      </c>
      <c r="B15" s="110" t="s">
        <v>27</v>
      </c>
      <c r="C15" s="110" t="s">
        <v>28</v>
      </c>
      <c r="D15" s="110" t="s">
        <v>29</v>
      </c>
      <c r="E15" s="112" t="s">
        <v>40</v>
      </c>
      <c r="F15" s="110" t="s">
        <v>19</v>
      </c>
      <c r="G15" s="117" t="s">
        <v>32</v>
      </c>
      <c r="H15" s="110" t="s">
        <v>33</v>
      </c>
      <c r="I15" s="119" t="s">
        <v>35</v>
      </c>
      <c r="J15" s="137" t="s">
        <v>61</v>
      </c>
      <c r="K15" s="34">
        <v>2</v>
      </c>
      <c r="L15" s="35">
        <v>1.3</v>
      </c>
      <c r="M15" s="36" t="s">
        <v>20</v>
      </c>
      <c r="N15" s="37">
        <v>1.6</v>
      </c>
      <c r="O15" s="34">
        <v>1</v>
      </c>
      <c r="P15" s="66">
        <f>Q15*S15*2.5</f>
        <v>65.55</v>
      </c>
      <c r="Q15" s="62">
        <v>4.5999999999999996</v>
      </c>
      <c r="R15" s="63" t="s">
        <v>20</v>
      </c>
      <c r="S15" s="64">
        <v>5.7</v>
      </c>
      <c r="T15" s="133">
        <v>31.7</v>
      </c>
      <c r="U15" s="131">
        <v>41</v>
      </c>
      <c r="V15" s="133">
        <f>T15-U15</f>
        <v>-9.3000000000000007</v>
      </c>
      <c r="W15" s="76"/>
      <c r="X15" s="202">
        <f t="shared" si="0"/>
        <v>0</v>
      </c>
    </row>
    <row r="16" spans="1:24" ht="39.950000000000003" customHeight="1" thickBot="1" x14ac:dyDescent="0.25">
      <c r="A16" s="109"/>
      <c r="B16" s="111"/>
      <c r="C16" s="111"/>
      <c r="D16" s="111"/>
      <c r="E16" s="113"/>
      <c r="F16" s="111"/>
      <c r="G16" s="118"/>
      <c r="H16" s="111"/>
      <c r="I16" s="120"/>
      <c r="J16" s="138"/>
      <c r="K16" s="19">
        <v>1</v>
      </c>
      <c r="L16" s="20">
        <v>1.3</v>
      </c>
      <c r="M16" s="21" t="s">
        <v>20</v>
      </c>
      <c r="N16" s="22">
        <v>1.6</v>
      </c>
      <c r="O16" s="19">
        <v>1</v>
      </c>
      <c r="P16" s="65">
        <f>Q16*S16*2.5</f>
        <v>33.75</v>
      </c>
      <c r="Q16" s="59">
        <v>2.5</v>
      </c>
      <c r="R16" s="60" t="s">
        <v>20</v>
      </c>
      <c r="S16" s="61">
        <v>5.4</v>
      </c>
      <c r="T16" s="134"/>
      <c r="U16" s="132"/>
      <c r="V16" s="134"/>
      <c r="W16" s="78"/>
      <c r="X16" s="67">
        <f t="shared" si="0"/>
        <v>0</v>
      </c>
    </row>
    <row r="17" spans="1:26" ht="39.950000000000003" customHeight="1" x14ac:dyDescent="0.2">
      <c r="A17" s="108">
        <v>247</v>
      </c>
      <c r="B17" s="110" t="s">
        <v>27</v>
      </c>
      <c r="C17" s="110" t="s">
        <v>28</v>
      </c>
      <c r="D17" s="110" t="s">
        <v>29</v>
      </c>
      <c r="E17" s="112" t="s">
        <v>41</v>
      </c>
      <c r="F17" s="110" t="s">
        <v>19</v>
      </c>
      <c r="G17" s="117" t="s">
        <v>32</v>
      </c>
      <c r="H17" s="110" t="s">
        <v>33</v>
      </c>
      <c r="I17" s="119" t="s">
        <v>35</v>
      </c>
      <c r="J17" s="137" t="s">
        <v>62</v>
      </c>
      <c r="K17" s="34">
        <v>2</v>
      </c>
      <c r="L17" s="35">
        <v>1</v>
      </c>
      <c r="M17" s="36" t="s">
        <v>20</v>
      </c>
      <c r="N17" s="37">
        <v>1.4</v>
      </c>
      <c r="O17" s="34">
        <v>1</v>
      </c>
      <c r="P17" s="66">
        <f>Q17*S17*2.5</f>
        <v>67.574999999999989</v>
      </c>
      <c r="Q17" s="62">
        <v>5.3</v>
      </c>
      <c r="R17" s="63" t="s">
        <v>20</v>
      </c>
      <c r="S17" s="64">
        <v>5.0999999999999996</v>
      </c>
      <c r="T17" s="133">
        <v>29.7</v>
      </c>
      <c r="U17" s="131">
        <v>42</v>
      </c>
      <c r="V17" s="133">
        <f>T17-U17</f>
        <v>-12.3</v>
      </c>
      <c r="W17" s="77"/>
      <c r="X17" s="202">
        <f t="shared" si="0"/>
        <v>0</v>
      </c>
    </row>
    <row r="18" spans="1:26" ht="39.950000000000003" customHeight="1" thickBot="1" x14ac:dyDescent="0.25">
      <c r="A18" s="109"/>
      <c r="B18" s="111"/>
      <c r="C18" s="111"/>
      <c r="D18" s="111"/>
      <c r="E18" s="113"/>
      <c r="F18" s="111"/>
      <c r="G18" s="118"/>
      <c r="H18" s="111"/>
      <c r="I18" s="120"/>
      <c r="J18" s="138"/>
      <c r="K18" s="81">
        <v>2</v>
      </c>
      <c r="L18" s="83">
        <v>1</v>
      </c>
      <c r="M18" s="84" t="s">
        <v>20</v>
      </c>
      <c r="N18" s="85">
        <v>1.4</v>
      </c>
      <c r="O18" s="81">
        <v>1</v>
      </c>
      <c r="P18" s="82">
        <f>Q18*S18*2.4</f>
        <v>35.904000000000003</v>
      </c>
      <c r="Q18" s="86">
        <v>3.4</v>
      </c>
      <c r="R18" s="87" t="s">
        <v>20</v>
      </c>
      <c r="S18" s="88">
        <v>4.4000000000000004</v>
      </c>
      <c r="T18" s="134"/>
      <c r="U18" s="132"/>
      <c r="V18" s="134"/>
      <c r="W18" s="79"/>
      <c r="X18" s="67">
        <f t="shared" si="0"/>
        <v>0</v>
      </c>
    </row>
    <row r="19" spans="1:26" ht="89.25" x14ac:dyDescent="0.2">
      <c r="A19" s="108">
        <v>249</v>
      </c>
      <c r="B19" s="110" t="s">
        <v>27</v>
      </c>
      <c r="C19" s="110" t="s">
        <v>28</v>
      </c>
      <c r="D19" s="110" t="s">
        <v>29</v>
      </c>
      <c r="E19" s="112" t="s">
        <v>42</v>
      </c>
      <c r="F19" s="110" t="s">
        <v>19</v>
      </c>
      <c r="G19" s="51" t="s">
        <v>37</v>
      </c>
      <c r="H19" s="9" t="s">
        <v>33</v>
      </c>
      <c r="I19" s="33" t="s">
        <v>35</v>
      </c>
      <c r="J19" s="106" t="s">
        <v>63</v>
      </c>
      <c r="K19" s="34">
        <v>1</v>
      </c>
      <c r="L19" s="35">
        <v>1</v>
      </c>
      <c r="M19" s="36" t="s">
        <v>20</v>
      </c>
      <c r="N19" s="37">
        <v>1.5</v>
      </c>
      <c r="O19" s="34">
        <v>1</v>
      </c>
      <c r="P19" s="66">
        <f>Q19*S19*2.6</f>
        <v>39.311999999999998</v>
      </c>
      <c r="Q19" s="62">
        <v>2.4</v>
      </c>
      <c r="R19" s="63" t="s">
        <v>20</v>
      </c>
      <c r="S19" s="64">
        <v>6.3</v>
      </c>
      <c r="T19" s="133">
        <v>33.700000000000003</v>
      </c>
      <c r="U19" s="131">
        <v>42</v>
      </c>
      <c r="V19" s="133">
        <f>T19-U19</f>
        <v>-8.2999999999999972</v>
      </c>
      <c r="W19" s="76"/>
      <c r="X19" s="202">
        <f t="shared" si="0"/>
        <v>0</v>
      </c>
    </row>
    <row r="20" spans="1:26" ht="69.95" customHeight="1" x14ac:dyDescent="0.2">
      <c r="A20" s="165"/>
      <c r="B20" s="116"/>
      <c r="C20" s="116"/>
      <c r="D20" s="116"/>
      <c r="E20" s="166"/>
      <c r="F20" s="116"/>
      <c r="G20" s="162" t="s">
        <v>32</v>
      </c>
      <c r="H20" s="126" t="s">
        <v>33</v>
      </c>
      <c r="I20" s="127" t="s">
        <v>35</v>
      </c>
      <c r="J20" s="158" t="s">
        <v>64</v>
      </c>
      <c r="K20" s="89">
        <v>2</v>
      </c>
      <c r="L20" s="90">
        <v>1.1000000000000001</v>
      </c>
      <c r="M20" s="91" t="s">
        <v>20</v>
      </c>
      <c r="N20" s="92">
        <v>1.7</v>
      </c>
      <c r="O20" s="89">
        <v>1</v>
      </c>
      <c r="P20" s="93">
        <f>Q20*S20*2.8</f>
        <v>50.567999999999991</v>
      </c>
      <c r="Q20" s="94">
        <v>4.3</v>
      </c>
      <c r="R20" s="95" t="s">
        <v>20</v>
      </c>
      <c r="S20" s="96">
        <v>4.2</v>
      </c>
      <c r="T20" s="135"/>
      <c r="U20" s="136"/>
      <c r="V20" s="135"/>
      <c r="W20" s="97"/>
      <c r="X20" s="203">
        <f t="shared" si="0"/>
        <v>0</v>
      </c>
    </row>
    <row r="21" spans="1:26" ht="69.95" customHeight="1" thickBot="1" x14ac:dyDescent="0.25">
      <c r="A21" s="109"/>
      <c r="B21" s="111"/>
      <c r="C21" s="111"/>
      <c r="D21" s="111"/>
      <c r="E21" s="113"/>
      <c r="F21" s="111"/>
      <c r="G21" s="118"/>
      <c r="H21" s="111"/>
      <c r="I21" s="120"/>
      <c r="J21" s="138"/>
      <c r="K21" s="19">
        <v>1</v>
      </c>
      <c r="L21" s="20">
        <v>1.1000000000000001</v>
      </c>
      <c r="M21" s="21" t="s">
        <v>20</v>
      </c>
      <c r="N21" s="22">
        <v>1.7</v>
      </c>
      <c r="O21" s="19">
        <v>1</v>
      </c>
      <c r="P21" s="65">
        <f>Q21*S21*2.8</f>
        <v>21.167999999999999</v>
      </c>
      <c r="Q21" s="59">
        <v>1.8</v>
      </c>
      <c r="R21" s="60" t="s">
        <v>20</v>
      </c>
      <c r="S21" s="61">
        <v>4.2</v>
      </c>
      <c r="T21" s="134"/>
      <c r="U21" s="132"/>
      <c r="V21" s="134"/>
      <c r="W21" s="74"/>
      <c r="X21" s="67">
        <f t="shared" si="0"/>
        <v>0</v>
      </c>
    </row>
    <row r="22" spans="1:26" ht="24.95" customHeight="1" x14ac:dyDescent="0.2">
      <c r="A22" s="108">
        <v>263</v>
      </c>
      <c r="B22" s="110" t="s">
        <v>27</v>
      </c>
      <c r="C22" s="110" t="s">
        <v>28</v>
      </c>
      <c r="D22" s="110" t="s">
        <v>29</v>
      </c>
      <c r="E22" s="112" t="s">
        <v>43</v>
      </c>
      <c r="F22" s="110" t="s">
        <v>19</v>
      </c>
      <c r="G22" s="117" t="s">
        <v>32</v>
      </c>
      <c r="H22" s="110" t="s">
        <v>33</v>
      </c>
      <c r="I22" s="119" t="s">
        <v>35</v>
      </c>
      <c r="J22" s="114" t="s">
        <v>65</v>
      </c>
      <c r="K22" s="34">
        <v>1</v>
      </c>
      <c r="L22" s="35">
        <v>2</v>
      </c>
      <c r="M22" s="36" t="s">
        <v>20</v>
      </c>
      <c r="N22" s="37">
        <v>1.5</v>
      </c>
      <c r="O22" s="34">
        <v>1</v>
      </c>
      <c r="P22" s="66">
        <f t="shared" ref="P22:P28" si="1">Q22*S22*2.6</f>
        <v>54.808</v>
      </c>
      <c r="Q22" s="62">
        <v>3.4</v>
      </c>
      <c r="R22" s="63" t="s">
        <v>20</v>
      </c>
      <c r="S22" s="64">
        <v>6.2</v>
      </c>
      <c r="T22" s="133">
        <v>27.9</v>
      </c>
      <c r="U22" s="131">
        <v>42</v>
      </c>
      <c r="V22" s="133">
        <f>T22-U22</f>
        <v>-14.100000000000001</v>
      </c>
      <c r="W22" s="76"/>
      <c r="X22" s="202">
        <f t="shared" si="0"/>
        <v>0</v>
      </c>
    </row>
    <row r="23" spans="1:26" ht="24.95" customHeight="1" x14ac:dyDescent="0.2">
      <c r="A23" s="165"/>
      <c r="B23" s="116"/>
      <c r="C23" s="116"/>
      <c r="D23" s="116"/>
      <c r="E23" s="166"/>
      <c r="F23" s="116"/>
      <c r="G23" s="130"/>
      <c r="H23" s="116"/>
      <c r="I23" s="124"/>
      <c r="J23" s="129"/>
      <c r="K23" s="89">
        <v>1</v>
      </c>
      <c r="L23" s="90">
        <v>2</v>
      </c>
      <c r="M23" s="91" t="s">
        <v>20</v>
      </c>
      <c r="N23" s="92">
        <v>1.5</v>
      </c>
      <c r="O23" s="89">
        <v>1</v>
      </c>
      <c r="P23" s="93">
        <f t="shared" si="1"/>
        <v>43.316000000000003</v>
      </c>
      <c r="Q23" s="94">
        <v>3.4</v>
      </c>
      <c r="R23" s="95" t="s">
        <v>20</v>
      </c>
      <c r="S23" s="96">
        <v>4.9000000000000004</v>
      </c>
      <c r="T23" s="135"/>
      <c r="U23" s="136"/>
      <c r="V23" s="135"/>
      <c r="W23" s="98"/>
      <c r="X23" s="204">
        <f t="shared" si="0"/>
        <v>0</v>
      </c>
    </row>
    <row r="24" spans="1:26" ht="24.95" customHeight="1" x14ac:dyDescent="0.2">
      <c r="A24" s="165"/>
      <c r="B24" s="116"/>
      <c r="C24" s="116"/>
      <c r="D24" s="116"/>
      <c r="E24" s="166"/>
      <c r="F24" s="116"/>
      <c r="G24" s="130"/>
      <c r="H24" s="116"/>
      <c r="I24" s="124"/>
      <c r="J24" s="129"/>
      <c r="K24" s="89">
        <v>1</v>
      </c>
      <c r="L24" s="90">
        <v>2</v>
      </c>
      <c r="M24" s="91" t="s">
        <v>20</v>
      </c>
      <c r="N24" s="92">
        <v>1.5</v>
      </c>
      <c r="O24" s="89">
        <v>1</v>
      </c>
      <c r="P24" s="93">
        <f t="shared" si="1"/>
        <v>30.055999999999997</v>
      </c>
      <c r="Q24" s="94">
        <v>3.4</v>
      </c>
      <c r="R24" s="95" t="s">
        <v>20</v>
      </c>
      <c r="S24" s="96">
        <v>3.4</v>
      </c>
      <c r="T24" s="135"/>
      <c r="U24" s="136"/>
      <c r="V24" s="135"/>
      <c r="W24" s="98"/>
      <c r="X24" s="204">
        <f t="shared" si="0"/>
        <v>0</v>
      </c>
    </row>
    <row r="25" spans="1:26" ht="24.95" customHeight="1" x14ac:dyDescent="0.2">
      <c r="A25" s="165"/>
      <c r="B25" s="116"/>
      <c r="C25" s="116"/>
      <c r="D25" s="116"/>
      <c r="E25" s="166"/>
      <c r="F25" s="116"/>
      <c r="G25" s="128"/>
      <c r="H25" s="123"/>
      <c r="I25" s="125"/>
      <c r="J25" s="129"/>
      <c r="K25" s="89">
        <v>1</v>
      </c>
      <c r="L25" s="90">
        <v>1.2</v>
      </c>
      <c r="M25" s="91" t="s">
        <v>20</v>
      </c>
      <c r="N25" s="92">
        <v>1.5</v>
      </c>
      <c r="O25" s="89">
        <v>1</v>
      </c>
      <c r="P25" s="93">
        <f t="shared" si="1"/>
        <v>27.456000000000003</v>
      </c>
      <c r="Q25" s="94">
        <v>2.4</v>
      </c>
      <c r="R25" s="95" t="s">
        <v>20</v>
      </c>
      <c r="S25" s="96">
        <v>4.4000000000000004</v>
      </c>
      <c r="T25" s="135"/>
      <c r="U25" s="136"/>
      <c r="V25" s="135"/>
      <c r="W25" s="97"/>
      <c r="X25" s="204">
        <f t="shared" si="0"/>
        <v>0</v>
      </c>
    </row>
    <row r="26" spans="1:26" ht="24.95" customHeight="1" x14ac:dyDescent="0.2">
      <c r="A26" s="165"/>
      <c r="B26" s="116"/>
      <c r="C26" s="116"/>
      <c r="D26" s="116"/>
      <c r="E26" s="166"/>
      <c r="F26" s="116"/>
      <c r="G26" s="130" t="s">
        <v>53</v>
      </c>
      <c r="H26" s="126" t="s">
        <v>33</v>
      </c>
      <c r="I26" s="127" t="s">
        <v>35</v>
      </c>
      <c r="J26" s="129"/>
      <c r="K26" s="89">
        <v>1</v>
      </c>
      <c r="L26" s="90">
        <v>2</v>
      </c>
      <c r="M26" s="91" t="s">
        <v>20</v>
      </c>
      <c r="N26" s="92">
        <v>1.5</v>
      </c>
      <c r="O26" s="89">
        <v>1</v>
      </c>
      <c r="P26" s="93">
        <f t="shared" si="1"/>
        <v>30.055999999999997</v>
      </c>
      <c r="Q26" s="94">
        <v>3.4</v>
      </c>
      <c r="R26" s="95" t="s">
        <v>20</v>
      </c>
      <c r="S26" s="96">
        <v>3.4</v>
      </c>
      <c r="T26" s="135"/>
      <c r="U26" s="136"/>
      <c r="V26" s="135"/>
      <c r="W26" s="97"/>
      <c r="X26" s="204">
        <f t="shared" si="0"/>
        <v>0</v>
      </c>
    </row>
    <row r="27" spans="1:26" ht="24.95" customHeight="1" x14ac:dyDescent="0.2">
      <c r="A27" s="165"/>
      <c r="B27" s="116"/>
      <c r="C27" s="116"/>
      <c r="D27" s="116"/>
      <c r="E27" s="166"/>
      <c r="F27" s="116"/>
      <c r="G27" s="130"/>
      <c r="H27" s="116"/>
      <c r="I27" s="124"/>
      <c r="J27" s="129"/>
      <c r="K27" s="89">
        <v>1</v>
      </c>
      <c r="L27" s="90">
        <v>1.2</v>
      </c>
      <c r="M27" s="91" t="s">
        <v>20</v>
      </c>
      <c r="N27" s="92">
        <v>1.5</v>
      </c>
      <c r="O27" s="89">
        <v>1</v>
      </c>
      <c r="P27" s="93">
        <f t="shared" si="1"/>
        <v>27.456000000000003</v>
      </c>
      <c r="Q27" s="94">
        <v>2.4</v>
      </c>
      <c r="R27" s="95" t="s">
        <v>20</v>
      </c>
      <c r="S27" s="96">
        <v>4.4000000000000004</v>
      </c>
      <c r="T27" s="135"/>
      <c r="U27" s="136"/>
      <c r="V27" s="135"/>
      <c r="W27" s="97"/>
      <c r="X27" s="203">
        <f t="shared" si="0"/>
        <v>0</v>
      </c>
    </row>
    <row r="28" spans="1:26" ht="24.95" customHeight="1" thickBot="1" x14ac:dyDescent="0.25">
      <c r="A28" s="109"/>
      <c r="B28" s="111"/>
      <c r="C28" s="111"/>
      <c r="D28" s="111"/>
      <c r="E28" s="113"/>
      <c r="F28" s="111"/>
      <c r="G28" s="118"/>
      <c r="H28" s="111"/>
      <c r="I28" s="120"/>
      <c r="J28" s="115"/>
      <c r="K28" s="19">
        <v>1</v>
      </c>
      <c r="L28" s="20">
        <v>2</v>
      </c>
      <c r="M28" s="21" t="s">
        <v>20</v>
      </c>
      <c r="N28" s="22">
        <v>1.5</v>
      </c>
      <c r="O28" s="19">
        <v>1</v>
      </c>
      <c r="P28" s="65">
        <f t="shared" si="1"/>
        <v>30.055999999999997</v>
      </c>
      <c r="Q28" s="59">
        <v>3.4</v>
      </c>
      <c r="R28" s="60" t="s">
        <v>20</v>
      </c>
      <c r="S28" s="61">
        <v>3.4</v>
      </c>
      <c r="T28" s="134"/>
      <c r="U28" s="132"/>
      <c r="V28" s="134"/>
      <c r="W28" s="74"/>
      <c r="X28" s="67">
        <f t="shared" si="0"/>
        <v>0</v>
      </c>
      <c r="Z28" s="107"/>
    </row>
    <row r="29" spans="1:26" ht="24.95" customHeight="1" x14ac:dyDescent="0.2">
      <c r="A29" s="108">
        <v>288</v>
      </c>
      <c r="B29" s="110" t="s">
        <v>27</v>
      </c>
      <c r="C29" s="110" t="s">
        <v>28</v>
      </c>
      <c r="D29" s="110" t="s">
        <v>29</v>
      </c>
      <c r="E29" s="112" t="s">
        <v>44</v>
      </c>
      <c r="F29" s="110" t="s">
        <v>19</v>
      </c>
      <c r="G29" s="117" t="s">
        <v>37</v>
      </c>
      <c r="H29" s="110" t="s">
        <v>33</v>
      </c>
      <c r="I29" s="119" t="s">
        <v>35</v>
      </c>
      <c r="J29" s="114" t="s">
        <v>66</v>
      </c>
      <c r="K29" s="34">
        <v>1</v>
      </c>
      <c r="L29" s="35">
        <v>1.4</v>
      </c>
      <c r="M29" s="36" t="s">
        <v>20</v>
      </c>
      <c r="N29" s="37">
        <v>1.5</v>
      </c>
      <c r="O29" s="34">
        <v>4</v>
      </c>
      <c r="P29" s="66">
        <f>Q29*S29*2.6</f>
        <v>26</v>
      </c>
      <c r="Q29" s="62">
        <v>2.5</v>
      </c>
      <c r="R29" s="63" t="s">
        <v>20</v>
      </c>
      <c r="S29" s="64">
        <v>4</v>
      </c>
      <c r="T29" s="133">
        <v>36.9</v>
      </c>
      <c r="U29" s="131">
        <v>42</v>
      </c>
      <c r="V29" s="133">
        <f>T29-U29</f>
        <v>-5.1000000000000014</v>
      </c>
      <c r="W29" s="76"/>
      <c r="X29" s="202">
        <f t="shared" si="0"/>
        <v>0</v>
      </c>
    </row>
    <row r="30" spans="1:26" ht="24.95" customHeight="1" x14ac:dyDescent="0.2">
      <c r="A30" s="165"/>
      <c r="B30" s="116"/>
      <c r="C30" s="116"/>
      <c r="D30" s="116"/>
      <c r="E30" s="166"/>
      <c r="F30" s="116"/>
      <c r="G30" s="128"/>
      <c r="H30" s="123"/>
      <c r="I30" s="125"/>
      <c r="J30" s="129"/>
      <c r="K30" s="89">
        <v>1</v>
      </c>
      <c r="L30" s="90">
        <v>1.4</v>
      </c>
      <c r="M30" s="91" t="s">
        <v>20</v>
      </c>
      <c r="N30" s="92">
        <v>1.5</v>
      </c>
      <c r="O30" s="89">
        <v>1</v>
      </c>
      <c r="P30" s="93">
        <f t="shared" ref="P30:P31" si="2">Q30*S30*2.6</f>
        <v>35.1</v>
      </c>
      <c r="Q30" s="94">
        <v>3</v>
      </c>
      <c r="R30" s="95" t="s">
        <v>20</v>
      </c>
      <c r="S30" s="96">
        <v>4.5</v>
      </c>
      <c r="T30" s="135"/>
      <c r="U30" s="136"/>
      <c r="V30" s="135"/>
      <c r="W30" s="97"/>
      <c r="X30" s="204">
        <f t="shared" si="0"/>
        <v>0</v>
      </c>
      <c r="Z30" s="107"/>
    </row>
    <row r="31" spans="1:26" ht="24.95" customHeight="1" x14ac:dyDescent="0.2">
      <c r="A31" s="165"/>
      <c r="B31" s="116"/>
      <c r="C31" s="116"/>
      <c r="D31" s="116"/>
      <c r="E31" s="166"/>
      <c r="F31" s="116"/>
      <c r="G31" s="130" t="s">
        <v>32</v>
      </c>
      <c r="H31" s="116" t="s">
        <v>33</v>
      </c>
      <c r="I31" s="124" t="s">
        <v>35</v>
      </c>
      <c r="J31" s="129"/>
      <c r="K31" s="89">
        <v>1</v>
      </c>
      <c r="L31" s="90">
        <v>2.2999999999999998</v>
      </c>
      <c r="M31" s="91" t="s">
        <v>20</v>
      </c>
      <c r="N31" s="92">
        <v>1.6</v>
      </c>
      <c r="O31" s="89">
        <v>1</v>
      </c>
      <c r="P31" s="93">
        <f t="shared" si="2"/>
        <v>46.955999999999996</v>
      </c>
      <c r="Q31" s="94">
        <v>4.3</v>
      </c>
      <c r="R31" s="95" t="s">
        <v>20</v>
      </c>
      <c r="S31" s="96">
        <v>4.2</v>
      </c>
      <c r="T31" s="135"/>
      <c r="U31" s="136"/>
      <c r="V31" s="135"/>
      <c r="W31" s="97"/>
      <c r="X31" s="204">
        <f t="shared" si="0"/>
        <v>0</v>
      </c>
    </row>
    <row r="32" spans="1:26" ht="24.95" customHeight="1" x14ac:dyDescent="0.2">
      <c r="A32" s="165"/>
      <c r="B32" s="116"/>
      <c r="C32" s="116"/>
      <c r="D32" s="116"/>
      <c r="E32" s="166"/>
      <c r="F32" s="116"/>
      <c r="G32" s="130"/>
      <c r="H32" s="116"/>
      <c r="I32" s="124"/>
      <c r="J32" s="129"/>
      <c r="K32" s="89">
        <v>1</v>
      </c>
      <c r="L32" s="90">
        <v>1.45</v>
      </c>
      <c r="M32" s="91" t="s">
        <v>20</v>
      </c>
      <c r="N32" s="92">
        <v>1.5</v>
      </c>
      <c r="O32" s="89">
        <v>1</v>
      </c>
      <c r="P32" s="93">
        <f>Q32*S32*2.5</f>
        <v>33</v>
      </c>
      <c r="Q32" s="94">
        <v>3</v>
      </c>
      <c r="R32" s="95" t="s">
        <v>20</v>
      </c>
      <c r="S32" s="96">
        <v>4.4000000000000004</v>
      </c>
      <c r="T32" s="135"/>
      <c r="U32" s="136"/>
      <c r="V32" s="135"/>
      <c r="W32" s="97"/>
      <c r="X32" s="203">
        <f t="shared" si="0"/>
        <v>0</v>
      </c>
    </row>
    <row r="33" spans="1:24" ht="24.95" customHeight="1" thickBot="1" x14ac:dyDescent="0.25">
      <c r="A33" s="109"/>
      <c r="B33" s="111"/>
      <c r="C33" s="111"/>
      <c r="D33" s="111"/>
      <c r="E33" s="113"/>
      <c r="F33" s="111"/>
      <c r="G33" s="118"/>
      <c r="H33" s="111"/>
      <c r="I33" s="120"/>
      <c r="J33" s="115"/>
      <c r="K33" s="19">
        <v>1</v>
      </c>
      <c r="L33" s="20">
        <v>1.4</v>
      </c>
      <c r="M33" s="21" t="s">
        <v>20</v>
      </c>
      <c r="N33" s="22">
        <v>1.5</v>
      </c>
      <c r="O33" s="19">
        <v>1</v>
      </c>
      <c r="P33" s="65">
        <f>Q33*S33*2.5</f>
        <v>25</v>
      </c>
      <c r="Q33" s="59">
        <v>2.5</v>
      </c>
      <c r="R33" s="60" t="s">
        <v>20</v>
      </c>
      <c r="S33" s="61">
        <v>4</v>
      </c>
      <c r="T33" s="134"/>
      <c r="U33" s="132"/>
      <c r="V33" s="134"/>
      <c r="W33" s="74"/>
      <c r="X33" s="67">
        <f t="shared" si="0"/>
        <v>0</v>
      </c>
    </row>
    <row r="34" spans="1:24" ht="39.950000000000003" customHeight="1" x14ac:dyDescent="0.2">
      <c r="A34" s="108">
        <v>289</v>
      </c>
      <c r="B34" s="110" t="s">
        <v>27</v>
      </c>
      <c r="C34" s="110" t="s">
        <v>28</v>
      </c>
      <c r="D34" s="110" t="s">
        <v>29</v>
      </c>
      <c r="E34" s="112" t="s">
        <v>45</v>
      </c>
      <c r="F34" s="110" t="s">
        <v>19</v>
      </c>
      <c r="G34" s="51" t="s">
        <v>37</v>
      </c>
      <c r="H34" s="9" t="s">
        <v>33</v>
      </c>
      <c r="I34" s="33" t="s">
        <v>35</v>
      </c>
      <c r="J34" s="114" t="s">
        <v>67</v>
      </c>
      <c r="K34" s="34">
        <v>1</v>
      </c>
      <c r="L34" s="35">
        <v>1.5</v>
      </c>
      <c r="M34" s="36" t="s">
        <v>20</v>
      </c>
      <c r="N34" s="37">
        <v>1.5</v>
      </c>
      <c r="O34" s="34">
        <v>1</v>
      </c>
      <c r="P34" s="66">
        <f>Q34*S34*2.6</f>
        <v>51.324000000000005</v>
      </c>
      <c r="Q34" s="62">
        <v>4.2</v>
      </c>
      <c r="R34" s="63" t="s">
        <v>20</v>
      </c>
      <c r="S34" s="64">
        <v>4.7</v>
      </c>
      <c r="T34" s="133">
        <v>31.8</v>
      </c>
      <c r="U34" s="131">
        <v>39</v>
      </c>
      <c r="V34" s="133">
        <f>T34-U34</f>
        <v>-7.1999999999999993</v>
      </c>
      <c r="W34" s="77"/>
      <c r="X34" s="202">
        <f t="shared" si="0"/>
        <v>0</v>
      </c>
    </row>
    <row r="35" spans="1:24" ht="39.950000000000003" customHeight="1" thickBot="1" x14ac:dyDescent="0.25">
      <c r="A35" s="109"/>
      <c r="B35" s="111"/>
      <c r="C35" s="111"/>
      <c r="D35" s="111"/>
      <c r="E35" s="113"/>
      <c r="F35" s="111"/>
      <c r="G35" s="68" t="s">
        <v>32</v>
      </c>
      <c r="H35" s="15" t="s">
        <v>33</v>
      </c>
      <c r="I35" s="18" t="s">
        <v>35</v>
      </c>
      <c r="J35" s="115"/>
      <c r="K35" s="19">
        <v>1</v>
      </c>
      <c r="L35" s="20">
        <v>1.5</v>
      </c>
      <c r="M35" s="21" t="s">
        <v>20</v>
      </c>
      <c r="N35" s="22">
        <v>1.5</v>
      </c>
      <c r="O35" s="19">
        <v>1</v>
      </c>
      <c r="P35" s="65">
        <f>Q35*S35*2.6</f>
        <v>51.324000000000005</v>
      </c>
      <c r="Q35" s="59">
        <v>4.2</v>
      </c>
      <c r="R35" s="60" t="s">
        <v>20</v>
      </c>
      <c r="S35" s="61">
        <v>4.7</v>
      </c>
      <c r="T35" s="134"/>
      <c r="U35" s="132"/>
      <c r="V35" s="134"/>
      <c r="W35" s="79"/>
      <c r="X35" s="67">
        <f t="shared" si="0"/>
        <v>0</v>
      </c>
    </row>
    <row r="36" spans="1:24" ht="24.95" customHeight="1" x14ac:dyDescent="0.2">
      <c r="A36" s="108">
        <v>324</v>
      </c>
      <c r="B36" s="110" t="s">
        <v>27</v>
      </c>
      <c r="C36" s="110" t="s">
        <v>28</v>
      </c>
      <c r="D36" s="110" t="s">
        <v>46</v>
      </c>
      <c r="E36" s="112" t="s">
        <v>47</v>
      </c>
      <c r="F36" s="110" t="s">
        <v>19</v>
      </c>
      <c r="G36" s="117" t="s">
        <v>37</v>
      </c>
      <c r="H36" s="110"/>
      <c r="I36" s="119" t="s">
        <v>35</v>
      </c>
      <c r="J36" s="121" t="s">
        <v>68</v>
      </c>
      <c r="K36" s="34">
        <v>1</v>
      </c>
      <c r="L36" s="35">
        <v>1</v>
      </c>
      <c r="M36" s="36" t="s">
        <v>20</v>
      </c>
      <c r="N36" s="37">
        <v>1.7</v>
      </c>
      <c r="O36" s="34">
        <v>1</v>
      </c>
      <c r="P36" s="66">
        <f>Q36*S36*2.8</f>
        <v>37.128</v>
      </c>
      <c r="Q36" s="62">
        <v>3.4</v>
      </c>
      <c r="R36" s="63" t="s">
        <v>20</v>
      </c>
      <c r="S36" s="64">
        <v>3.9</v>
      </c>
      <c r="T36" s="133">
        <v>36.299999999999997</v>
      </c>
      <c r="U36" s="131">
        <v>42</v>
      </c>
      <c r="V36" s="133">
        <f>T36-U36</f>
        <v>-5.7000000000000028</v>
      </c>
      <c r="W36" s="77"/>
      <c r="X36" s="202">
        <f t="shared" si="0"/>
        <v>0</v>
      </c>
    </row>
    <row r="37" spans="1:24" ht="24.95" customHeight="1" thickBot="1" x14ac:dyDescent="0.25">
      <c r="A37" s="109"/>
      <c r="B37" s="111"/>
      <c r="C37" s="111"/>
      <c r="D37" s="111"/>
      <c r="E37" s="113"/>
      <c r="F37" s="111"/>
      <c r="G37" s="118"/>
      <c r="H37" s="111"/>
      <c r="I37" s="120"/>
      <c r="J37" s="122"/>
      <c r="K37" s="19">
        <v>2</v>
      </c>
      <c r="L37" s="20">
        <v>1</v>
      </c>
      <c r="M37" s="21" t="s">
        <v>20</v>
      </c>
      <c r="N37" s="22">
        <v>1.7</v>
      </c>
      <c r="O37" s="19">
        <v>1</v>
      </c>
      <c r="P37" s="65">
        <f>Q37*S37*2.75</f>
        <v>50.599999999999994</v>
      </c>
      <c r="Q37" s="59">
        <v>4</v>
      </c>
      <c r="R37" s="60" t="s">
        <v>20</v>
      </c>
      <c r="S37" s="61">
        <v>4.5999999999999996</v>
      </c>
      <c r="T37" s="134"/>
      <c r="U37" s="132"/>
      <c r="V37" s="134"/>
      <c r="W37" s="74"/>
      <c r="X37" s="67">
        <f t="shared" si="0"/>
        <v>0</v>
      </c>
    </row>
    <row r="38" spans="1:24" ht="24.95" customHeight="1" x14ac:dyDescent="0.2">
      <c r="A38" s="108">
        <v>348</v>
      </c>
      <c r="B38" s="110" t="s">
        <v>27</v>
      </c>
      <c r="C38" s="110" t="s">
        <v>28</v>
      </c>
      <c r="D38" s="110" t="s">
        <v>48</v>
      </c>
      <c r="E38" s="112" t="s">
        <v>49</v>
      </c>
      <c r="F38" s="110" t="s">
        <v>19</v>
      </c>
      <c r="G38" s="117" t="s">
        <v>37</v>
      </c>
      <c r="H38" s="110"/>
      <c r="I38" s="119" t="s">
        <v>35</v>
      </c>
      <c r="J38" s="121" t="s">
        <v>69</v>
      </c>
      <c r="K38" s="34">
        <v>1</v>
      </c>
      <c r="L38" s="35">
        <v>2</v>
      </c>
      <c r="M38" s="36" t="s">
        <v>20</v>
      </c>
      <c r="N38" s="37">
        <v>1.5</v>
      </c>
      <c r="O38" s="34">
        <v>1</v>
      </c>
      <c r="P38" s="66">
        <f>Q38*S38*2.6</f>
        <v>31.824000000000002</v>
      </c>
      <c r="Q38" s="62">
        <v>3.6</v>
      </c>
      <c r="R38" s="63" t="s">
        <v>20</v>
      </c>
      <c r="S38" s="64">
        <v>3.4</v>
      </c>
      <c r="T38" s="133">
        <v>39.5</v>
      </c>
      <c r="U38" s="131">
        <v>42</v>
      </c>
      <c r="V38" s="133">
        <f>T38-U38</f>
        <v>-2.5</v>
      </c>
      <c r="W38" s="77"/>
      <c r="X38" s="202">
        <f t="shared" si="0"/>
        <v>0</v>
      </c>
    </row>
    <row r="39" spans="1:24" ht="24.95" customHeight="1" thickBot="1" x14ac:dyDescent="0.25">
      <c r="A39" s="109"/>
      <c r="B39" s="111"/>
      <c r="C39" s="111"/>
      <c r="D39" s="111"/>
      <c r="E39" s="113"/>
      <c r="F39" s="111"/>
      <c r="G39" s="118"/>
      <c r="H39" s="111"/>
      <c r="I39" s="120"/>
      <c r="J39" s="122"/>
      <c r="K39" s="19">
        <v>1</v>
      </c>
      <c r="L39" s="20">
        <v>2</v>
      </c>
      <c r="M39" s="21" t="s">
        <v>20</v>
      </c>
      <c r="N39" s="22">
        <v>1.5</v>
      </c>
      <c r="O39" s="19">
        <v>1</v>
      </c>
      <c r="P39" s="65">
        <f>Q39*S39*2.7</f>
        <v>50.274000000000008</v>
      </c>
      <c r="Q39" s="59">
        <v>3.8</v>
      </c>
      <c r="R39" s="60" t="s">
        <v>20</v>
      </c>
      <c r="S39" s="61">
        <v>4.9000000000000004</v>
      </c>
      <c r="T39" s="134"/>
      <c r="U39" s="132"/>
      <c r="V39" s="134"/>
      <c r="W39" s="74"/>
      <c r="X39" s="67">
        <f t="shared" si="0"/>
        <v>0</v>
      </c>
    </row>
    <row r="40" spans="1:24" ht="24.95" customHeight="1" x14ac:dyDescent="0.2">
      <c r="A40" s="165">
        <v>390</v>
      </c>
      <c r="B40" s="116" t="s">
        <v>27</v>
      </c>
      <c r="C40" s="116" t="s">
        <v>28</v>
      </c>
      <c r="D40" s="116" t="s">
        <v>48</v>
      </c>
      <c r="E40" s="166" t="s">
        <v>50</v>
      </c>
      <c r="F40" s="116" t="s">
        <v>19</v>
      </c>
      <c r="G40" s="117" t="s">
        <v>37</v>
      </c>
      <c r="H40" s="110"/>
      <c r="I40" s="119" t="s">
        <v>35</v>
      </c>
      <c r="J40" s="110" t="s">
        <v>70</v>
      </c>
      <c r="K40" s="38">
        <v>2</v>
      </c>
      <c r="L40" s="39">
        <v>1.2</v>
      </c>
      <c r="M40" s="40" t="s">
        <v>20</v>
      </c>
      <c r="N40" s="41">
        <v>1.7</v>
      </c>
      <c r="O40" s="69">
        <v>1</v>
      </c>
      <c r="P40" s="70">
        <f>Q40*S40*2.9</f>
        <v>55.824999999999996</v>
      </c>
      <c r="Q40" s="71">
        <v>5.5</v>
      </c>
      <c r="R40" s="72" t="s">
        <v>20</v>
      </c>
      <c r="S40" s="73">
        <v>3.5</v>
      </c>
      <c r="T40" s="135">
        <v>32.200000000000003</v>
      </c>
      <c r="U40" s="136">
        <v>40</v>
      </c>
      <c r="V40" s="135">
        <f>T40-U40</f>
        <v>-7.7999999999999972</v>
      </c>
      <c r="W40" s="76"/>
      <c r="X40" s="202">
        <f t="shared" si="0"/>
        <v>0</v>
      </c>
    </row>
    <row r="41" spans="1:24" ht="24.95" customHeight="1" x14ac:dyDescent="0.2">
      <c r="A41" s="165"/>
      <c r="B41" s="116"/>
      <c r="C41" s="116"/>
      <c r="D41" s="116"/>
      <c r="E41" s="166"/>
      <c r="F41" s="116"/>
      <c r="G41" s="130"/>
      <c r="H41" s="116"/>
      <c r="I41" s="124"/>
      <c r="J41" s="116"/>
      <c r="K41" s="42">
        <v>2</v>
      </c>
      <c r="L41" s="43">
        <v>1.2</v>
      </c>
      <c r="M41" s="44" t="s">
        <v>20</v>
      </c>
      <c r="N41" s="45">
        <v>1.7</v>
      </c>
      <c r="O41" s="167">
        <v>1</v>
      </c>
      <c r="P41" s="170">
        <f>Q41*S41*2.8+Q42*S42*2.8</f>
        <v>99.483999999999995</v>
      </c>
      <c r="Q41" s="71">
        <v>5.6</v>
      </c>
      <c r="R41" s="72" t="s">
        <v>20</v>
      </c>
      <c r="S41" s="73">
        <v>5.4</v>
      </c>
      <c r="T41" s="135"/>
      <c r="U41" s="136"/>
      <c r="V41" s="135"/>
      <c r="W41" s="80"/>
      <c r="X41" s="204">
        <f t="shared" si="0"/>
        <v>0</v>
      </c>
    </row>
    <row r="42" spans="1:24" ht="24.95" customHeight="1" x14ac:dyDescent="0.2">
      <c r="A42" s="165"/>
      <c r="B42" s="116"/>
      <c r="C42" s="116"/>
      <c r="D42" s="116"/>
      <c r="E42" s="166"/>
      <c r="F42" s="116"/>
      <c r="G42" s="128"/>
      <c r="H42" s="123"/>
      <c r="I42" s="125"/>
      <c r="J42" s="116"/>
      <c r="K42" s="42">
        <v>1</v>
      </c>
      <c r="L42" s="43">
        <v>1.5</v>
      </c>
      <c r="M42" s="44" t="s">
        <v>20</v>
      </c>
      <c r="N42" s="45">
        <v>1.7</v>
      </c>
      <c r="O42" s="179"/>
      <c r="P42" s="180"/>
      <c r="Q42" s="71">
        <v>2.2999999999999998</v>
      </c>
      <c r="R42" s="72" t="s">
        <v>20</v>
      </c>
      <c r="S42" s="73">
        <v>2.2999999999999998</v>
      </c>
      <c r="T42" s="135"/>
      <c r="U42" s="136"/>
      <c r="V42" s="135"/>
      <c r="W42" s="98"/>
      <c r="X42" s="204">
        <f t="shared" si="0"/>
        <v>0</v>
      </c>
    </row>
    <row r="43" spans="1:24" ht="24.95" customHeight="1" x14ac:dyDescent="0.2">
      <c r="A43" s="165"/>
      <c r="B43" s="116"/>
      <c r="C43" s="116"/>
      <c r="D43" s="116"/>
      <c r="E43" s="166"/>
      <c r="F43" s="116"/>
      <c r="G43" s="130" t="s">
        <v>32</v>
      </c>
      <c r="H43" s="126"/>
      <c r="I43" s="127" t="s">
        <v>35</v>
      </c>
      <c r="J43" s="116"/>
      <c r="K43" s="42">
        <v>2</v>
      </c>
      <c r="L43" s="43">
        <v>1.2</v>
      </c>
      <c r="M43" s="44" t="s">
        <v>20</v>
      </c>
      <c r="N43" s="45">
        <v>1.7</v>
      </c>
      <c r="O43" s="167">
        <v>1</v>
      </c>
      <c r="P43" s="170">
        <f>Q43*S43*2.5+Q44*S44*2.6</f>
        <v>111.70099999999999</v>
      </c>
      <c r="Q43" s="71">
        <v>5.9</v>
      </c>
      <c r="R43" s="72" t="s">
        <v>20</v>
      </c>
      <c r="S43" s="73">
        <v>5.5</v>
      </c>
      <c r="T43" s="135"/>
      <c r="U43" s="136"/>
      <c r="V43" s="135"/>
      <c r="W43" s="80"/>
      <c r="X43" s="204">
        <f>K43*W43</f>
        <v>0</v>
      </c>
    </row>
    <row r="44" spans="1:24" ht="24.95" customHeight="1" x14ac:dyDescent="0.2">
      <c r="A44" s="165"/>
      <c r="B44" s="116"/>
      <c r="C44" s="116"/>
      <c r="D44" s="116"/>
      <c r="E44" s="166"/>
      <c r="F44" s="116"/>
      <c r="G44" s="130"/>
      <c r="H44" s="116"/>
      <c r="I44" s="124"/>
      <c r="J44" s="116"/>
      <c r="K44" s="99">
        <v>1</v>
      </c>
      <c r="L44" s="100">
        <v>1.5</v>
      </c>
      <c r="M44" s="101" t="s">
        <v>20</v>
      </c>
      <c r="N44" s="102">
        <v>1.7</v>
      </c>
      <c r="O44" s="168"/>
      <c r="P44" s="171"/>
      <c r="Q44" s="173">
        <v>2.4</v>
      </c>
      <c r="R44" s="177" t="s">
        <v>20</v>
      </c>
      <c r="S44" s="175">
        <v>4.9000000000000004</v>
      </c>
      <c r="T44" s="135"/>
      <c r="U44" s="136"/>
      <c r="V44" s="135"/>
      <c r="W44" s="97"/>
      <c r="X44" s="203">
        <f t="shared" si="0"/>
        <v>0</v>
      </c>
    </row>
    <row r="45" spans="1:24" ht="24.95" customHeight="1" thickBot="1" x14ac:dyDescent="0.25">
      <c r="A45" s="109"/>
      <c r="B45" s="111"/>
      <c r="C45" s="111"/>
      <c r="D45" s="111"/>
      <c r="E45" s="113"/>
      <c r="F45" s="111"/>
      <c r="G45" s="118"/>
      <c r="H45" s="111"/>
      <c r="I45" s="120"/>
      <c r="J45" s="111"/>
      <c r="K45" s="46">
        <v>1</v>
      </c>
      <c r="L45" s="47">
        <v>0.6</v>
      </c>
      <c r="M45" s="48" t="s">
        <v>20</v>
      </c>
      <c r="N45" s="49">
        <v>1.7</v>
      </c>
      <c r="O45" s="169"/>
      <c r="P45" s="172"/>
      <c r="Q45" s="174"/>
      <c r="R45" s="178"/>
      <c r="S45" s="176"/>
      <c r="T45" s="134"/>
      <c r="U45" s="132"/>
      <c r="V45" s="134"/>
      <c r="W45" s="74"/>
      <c r="X45" s="67">
        <f>K45*W45</f>
        <v>0</v>
      </c>
    </row>
    <row r="46" spans="1:24" ht="38.25" customHeight="1" thickBot="1" x14ac:dyDescent="0.25">
      <c r="A46" s="8"/>
      <c r="B46" s="8"/>
      <c r="C46" s="8"/>
      <c r="D46" s="8"/>
      <c r="E46" s="8"/>
      <c r="F46" s="8"/>
      <c r="G46" s="8"/>
      <c r="H46" s="8"/>
      <c r="I46" s="8"/>
      <c r="J46" s="103" t="s">
        <v>10</v>
      </c>
      <c r="K46" s="12">
        <f>SUM(K9:K45)</f>
        <v>51</v>
      </c>
      <c r="L46" s="163" t="s">
        <v>71</v>
      </c>
      <c r="M46" s="163"/>
      <c r="N46" s="163"/>
      <c r="O46" s="163"/>
      <c r="P46" s="163"/>
      <c r="Q46" s="163"/>
      <c r="R46" s="163"/>
      <c r="S46" s="163"/>
      <c r="T46" s="163"/>
      <c r="U46" s="163"/>
      <c r="V46" s="164"/>
      <c r="W46" s="52"/>
      <c r="X46" s="13">
        <f>SUM(X9:X45)</f>
        <v>0</v>
      </c>
    </row>
    <row r="48" spans="1:24" x14ac:dyDescent="0.2">
      <c r="A48" s="50" t="s">
        <v>33</v>
      </c>
      <c r="C48" s="1" t="s">
        <v>34</v>
      </c>
    </row>
  </sheetData>
  <mergeCells count="182">
    <mergeCell ref="A19:A21"/>
    <mergeCell ref="B19:B21"/>
    <mergeCell ref="C19:C21"/>
    <mergeCell ref="D19:D21"/>
    <mergeCell ref="E19:E21"/>
    <mergeCell ref="F19:F21"/>
    <mergeCell ref="A15:A16"/>
    <mergeCell ref="B15:B16"/>
    <mergeCell ref="C15:C16"/>
    <mergeCell ref="A17:A18"/>
    <mergeCell ref="B17:B18"/>
    <mergeCell ref="C17:C18"/>
    <mergeCell ref="C22:C28"/>
    <mergeCell ref="D22:D28"/>
    <mergeCell ref="E22:E28"/>
    <mergeCell ref="F22:F28"/>
    <mergeCell ref="A29:A33"/>
    <mergeCell ref="B29:B33"/>
    <mergeCell ref="C29:C33"/>
    <mergeCell ref="D29:D33"/>
    <mergeCell ref="E29:E33"/>
    <mergeCell ref="F29:F33"/>
    <mergeCell ref="A1:X1"/>
    <mergeCell ref="A2:X2"/>
    <mergeCell ref="A3:G3"/>
    <mergeCell ref="I3:N3"/>
    <mergeCell ref="T3:V3"/>
    <mergeCell ref="X3:X8"/>
    <mergeCell ref="A4:A8"/>
    <mergeCell ref="B4:B8"/>
    <mergeCell ref="C4:C8"/>
    <mergeCell ref="D4:D8"/>
    <mergeCell ref="K4:K8"/>
    <mergeCell ref="L4:N7"/>
    <mergeCell ref="T4:T6"/>
    <mergeCell ref="U4:U6"/>
    <mergeCell ref="V4:V7"/>
    <mergeCell ref="L8:N8"/>
    <mergeCell ref="E4:E8"/>
    <mergeCell ref="F4:F8"/>
    <mergeCell ref="G4:G8"/>
    <mergeCell ref="H4:H8"/>
    <mergeCell ref="W3:W8"/>
    <mergeCell ref="U10:U11"/>
    <mergeCell ref="J10:J11"/>
    <mergeCell ref="L46:V46"/>
    <mergeCell ref="A40:A45"/>
    <mergeCell ref="B40:B45"/>
    <mergeCell ref="C40:C45"/>
    <mergeCell ref="D40:D45"/>
    <mergeCell ref="E40:E45"/>
    <mergeCell ref="F40:F45"/>
    <mergeCell ref="G43:G45"/>
    <mergeCell ref="H43:H45"/>
    <mergeCell ref="I43:I45"/>
    <mergeCell ref="O43:O45"/>
    <mergeCell ref="P43:P45"/>
    <mergeCell ref="Q44:Q45"/>
    <mergeCell ref="S44:S45"/>
    <mergeCell ref="R44:R45"/>
    <mergeCell ref="G40:G42"/>
    <mergeCell ref="H40:H42"/>
    <mergeCell ref="I40:I42"/>
    <mergeCell ref="O41:O42"/>
    <mergeCell ref="P41:P42"/>
    <mergeCell ref="A22:A28"/>
    <mergeCell ref="B22:B28"/>
    <mergeCell ref="V19:V21"/>
    <mergeCell ref="G20:G21"/>
    <mergeCell ref="H20:H21"/>
    <mergeCell ref="I20:I21"/>
    <mergeCell ref="T40:T45"/>
    <mergeCell ref="U40:U45"/>
    <mergeCell ref="V40:V45"/>
    <mergeCell ref="T22:T28"/>
    <mergeCell ref="U22:U28"/>
    <mergeCell ref="V22:V28"/>
    <mergeCell ref="U29:U33"/>
    <mergeCell ref="V29:V33"/>
    <mergeCell ref="T36:T37"/>
    <mergeCell ref="U36:U37"/>
    <mergeCell ref="V36:V37"/>
    <mergeCell ref="J38:J39"/>
    <mergeCell ref="T38:T39"/>
    <mergeCell ref="U38:U39"/>
    <mergeCell ref="V38:V39"/>
    <mergeCell ref="T34:T35"/>
    <mergeCell ref="U34:U35"/>
    <mergeCell ref="V34:V35"/>
    <mergeCell ref="G22:G25"/>
    <mergeCell ref="G26:G28"/>
    <mergeCell ref="J15:J16"/>
    <mergeCell ref="T29:T33"/>
    <mergeCell ref="O3:S3"/>
    <mergeCell ref="O4:O8"/>
    <mergeCell ref="P4:P7"/>
    <mergeCell ref="Q4:S7"/>
    <mergeCell ref="Q8:S8"/>
    <mergeCell ref="J12:J13"/>
    <mergeCell ref="T12:T13"/>
    <mergeCell ref="J20:J21"/>
    <mergeCell ref="I4:I8"/>
    <mergeCell ref="J4:J8"/>
    <mergeCell ref="J29:J33"/>
    <mergeCell ref="T10:T11"/>
    <mergeCell ref="T15:T16"/>
    <mergeCell ref="U15:U16"/>
    <mergeCell ref="V15:V16"/>
    <mergeCell ref="V10:V11"/>
    <mergeCell ref="T19:T21"/>
    <mergeCell ref="U19:U21"/>
    <mergeCell ref="D15:D16"/>
    <mergeCell ref="E15:E16"/>
    <mergeCell ref="F15:F16"/>
    <mergeCell ref="G15:G16"/>
    <mergeCell ref="H15:H16"/>
    <mergeCell ref="I15:I16"/>
    <mergeCell ref="U12:U13"/>
    <mergeCell ref="V12:V13"/>
    <mergeCell ref="D17:D18"/>
    <mergeCell ref="E17:E18"/>
    <mergeCell ref="F17:F18"/>
    <mergeCell ref="G17:G18"/>
    <mergeCell ref="H17:H18"/>
    <mergeCell ref="I17:I18"/>
    <mergeCell ref="J17:J18"/>
    <mergeCell ref="T17:T18"/>
    <mergeCell ref="A10:A11"/>
    <mergeCell ref="B10:B11"/>
    <mergeCell ref="C10:C11"/>
    <mergeCell ref="D10:D11"/>
    <mergeCell ref="E10:E11"/>
    <mergeCell ref="F10:F11"/>
    <mergeCell ref="U17:U18"/>
    <mergeCell ref="V17:V18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G36:G37"/>
    <mergeCell ref="H36:H37"/>
    <mergeCell ref="I36:I37"/>
    <mergeCell ref="H22:H25"/>
    <mergeCell ref="I22:I25"/>
    <mergeCell ref="H26:H28"/>
    <mergeCell ref="I26:I28"/>
    <mergeCell ref="G29:G30"/>
    <mergeCell ref="J22:J28"/>
    <mergeCell ref="G31:G33"/>
    <mergeCell ref="H29:H30"/>
    <mergeCell ref="I29:I30"/>
    <mergeCell ref="H31:H33"/>
    <mergeCell ref="I31:I33"/>
    <mergeCell ref="A34:A35"/>
    <mergeCell ref="B34:B35"/>
    <mergeCell ref="C34:C35"/>
    <mergeCell ref="D34:D35"/>
    <mergeCell ref="E34:E35"/>
    <mergeCell ref="F34:F35"/>
    <mergeCell ref="J34:J35"/>
    <mergeCell ref="J40:J45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J36:J37"/>
    <mergeCell ref="A36:A37"/>
    <mergeCell ref="B36:B37"/>
    <mergeCell ref="C36:C37"/>
    <mergeCell ref="D36:D37"/>
    <mergeCell ref="E36:E37"/>
    <mergeCell ref="F36:F37"/>
  </mergeCells>
  <pageMargins left="0.31496062992125984" right="0.31496062992125984" top="0.78740157480314965" bottom="0.78740157480314965" header="0.31496062992125984" footer="0.31496062992125984"/>
  <pageSetup paperSize="9" scale="51" orientation="landscape" r:id="rId1"/>
  <headerFooter>
    <oddHeader>&amp;L&amp;G&amp;RPříloha A1-1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Mátl Tomáš</cp:lastModifiedBy>
  <cp:lastPrinted>2024-02-27T09:38:30Z</cp:lastPrinted>
  <dcterms:created xsi:type="dcterms:W3CDTF">2022-06-17T05:11:25Z</dcterms:created>
  <dcterms:modified xsi:type="dcterms:W3CDTF">2025-02-04T11:56:21Z</dcterms:modified>
</cp:coreProperties>
</file>